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Reconciliation" sheetId="1" state="visible" r:id="rId1"/>
    <sheet xmlns:r="http://schemas.openxmlformats.org/officeDocument/2006/relationships" name="Transactions" sheetId="2" state="visible" r:id="rId2"/>
    <sheet xmlns:r="http://schemas.openxmlformats.org/officeDocument/2006/relationships" name="By category" sheetId="3" state="visible" r:id="rId3"/>
    <sheet xmlns:r="http://schemas.openxmlformats.org/officeDocument/2006/relationships" name="Exceptions" sheetId="4" state="visible" r:id="rId4"/>
    <sheet xmlns:r="http://schemas.openxmlformats.org/officeDocument/2006/relationships" name="Import" sheetId="5" state="visible" r:id="rId5"/>
    <sheet xmlns:r="http://schemas.openxmlformats.org/officeDocument/2006/relationships" name="Method" sheetId="6" state="visible" r:id="rId6"/>
  </sheets>
  <definedNames/>
  <calcPr calcId="124519" fullCalcOnLoad="1"/>
</workbook>
</file>

<file path=xl/styles.xml><?xml version="1.0" encoding="utf-8"?>
<styleSheet xmlns="http://schemas.openxmlformats.org/spreadsheetml/2006/main">
  <numFmts count="2">
    <numFmt numFmtId="164" formatCode="yyyy-mm-dd h:mm:ss"/>
    <numFmt numFmtId="165" formatCode="mm/dd/yyyy"/>
  </numFmts>
  <fonts count="42">
    <font>
      <name val="Calibri"/>
      <family val="2"/>
      <color theme="1"/>
      <sz val="11"/>
      <scheme val="minor"/>
    </font>
    <font>
      <b val="1"/>
      <color rgb="0014181D"/>
      <sz val="13"/>
    </font>
    <font>
      <color rgb="00667085"/>
      <sz val="9"/>
    </font>
    <font>
      <b val="1"/>
      <color rgb="003C4A5A"/>
      <sz val="9"/>
    </font>
    <font>
      <color rgb="0014181D"/>
      <sz val="9"/>
    </font>
    <font>
      <color rgb="00A05A00"/>
      <sz val="9"/>
    </font>
    <font>
      <b val="1"/>
      <color rgb="0014181D"/>
      <sz val="16"/>
    </font>
    <font>
      <color rgb="00667085"/>
      <sz val="10"/>
    </font>
    <font>
      <color rgb="0014181D"/>
      <sz val="10"/>
    </font>
    <font>
      <b val="1"/>
      <color rgb="001B7F4C"/>
      <sz val="10"/>
    </font>
    <font>
      <b val="1"/>
      <color rgb="0014181D"/>
      <sz val="10"/>
    </font>
    <font>
      <b val="1"/>
      <color rgb="0014181D"/>
      <sz val="12"/>
    </font>
    <font>
      <b val="1"/>
      <color rgb="00A05A00"/>
      <sz val="10"/>
    </font>
    <font>
      <i val="1"/>
      <color rgb="00667085"/>
      <sz val="9"/>
    </font>
    <font>
      <b val="1"/>
      <color rgb="0014181D"/>
      <sz val="14"/>
    </font>
    <font>
      <b val="1"/>
      <color rgb="0014181D"/>
      <sz val="11"/>
    </font>
    <font>
      <b val="1"/>
      <color rgb="001B7F4C"/>
    </font>
    <font>
      <color rgb="0014181D"/>
      <sz val="9.5"/>
    </font>
    <font>
      <b val="1"/>
      <sz val="10"/>
    </font>
    <font>
      <sz val="10"/>
    </font>
    <font>
      <b val="1"/>
      <color rgb="000084C7"/>
      <sz val="10"/>
    </font>
    <font>
      <name val="Arial"/>
      <b val="1"/>
      <color rgb="0014181D"/>
      <sz val="16"/>
    </font>
    <font>
      <name val="Arial"/>
      <color theme="1"/>
      <sz val="11"/>
    </font>
    <font>
      <name val="Arial"/>
      <color rgb="00667085"/>
      <sz val="10"/>
    </font>
    <font>
      <name val="Arial"/>
      <b val="1"/>
      <color rgb="003C4A5A"/>
      <sz val="9"/>
    </font>
    <font>
      <name val="Arial"/>
      <color rgb="0014181D"/>
      <sz val="10"/>
    </font>
    <font>
      <name val="Arial"/>
      <b val="1"/>
      <color rgb="001B7F4C"/>
      <sz val="10"/>
    </font>
    <font>
      <name val="Arial"/>
      <b val="1"/>
      <color rgb="0014181D"/>
      <sz val="10"/>
    </font>
    <font>
      <name val="Arial"/>
      <b val="1"/>
      <color rgb="0014181D"/>
      <sz val="12"/>
    </font>
    <font>
      <name val="Arial"/>
      <color rgb="00667085"/>
      <sz val="9"/>
    </font>
    <font>
      <name val="Arial"/>
      <b val="1"/>
      <color rgb="00A05A00"/>
      <sz val="10"/>
    </font>
    <font>
      <name val="Arial"/>
      <i val="1"/>
      <color rgb="00667085"/>
      <sz val="9"/>
    </font>
    <font>
      <name val="Arial"/>
      <b val="1"/>
      <color rgb="0014181D"/>
      <sz val="13"/>
    </font>
    <font>
      <name val="Arial"/>
      <color rgb="0014181D"/>
      <sz val="9"/>
    </font>
    <font>
      <name val="Arial"/>
      <color rgb="00A05A00"/>
      <sz val="9"/>
    </font>
    <font>
      <name val="Arial"/>
      <b val="1"/>
      <color rgb="0014181D"/>
      <sz val="14"/>
    </font>
    <font>
      <name val="Arial"/>
      <b val="1"/>
      <color rgb="0014181D"/>
      <sz val="11"/>
    </font>
    <font>
      <name val="Arial"/>
      <b val="1"/>
      <color rgb="001B7F4C"/>
    </font>
    <font>
      <name val="Arial"/>
      <color rgb="0014181D"/>
      <sz val="9.5"/>
    </font>
    <font>
      <name val="Arial"/>
      <b val="1"/>
      <sz val="10"/>
    </font>
    <font>
      <name val="Arial"/>
      <sz val="10"/>
    </font>
    <font>
      <name val="Arial"/>
      <b val="1"/>
      <color rgb="000084C7"/>
      <sz val="10"/>
    </font>
  </fonts>
  <fills count="6">
    <fill>
      <patternFill/>
    </fill>
    <fill>
      <patternFill patternType="gray125"/>
    </fill>
    <fill>
      <patternFill patternType="solid">
        <fgColor rgb="00EEF4FA"/>
      </patternFill>
    </fill>
    <fill>
      <patternFill patternType="solid">
        <fgColor rgb="00FFF4E5"/>
      </patternFill>
    </fill>
    <fill>
      <patternFill patternType="solid">
        <fgColor rgb="00E9F7EF"/>
      </patternFill>
    </fill>
    <fill>
      <patternFill patternType="solid">
        <fgColor rgb="00F7F9FC"/>
      </patternFill>
    </fill>
  </fills>
  <borders count="3">
    <border>
      <left/>
      <right/>
      <top/>
      <bottom/>
      <diagonal/>
    </border>
    <border>
      <bottom style="thin">
        <color rgb="00DDE3EA"/>
      </bottom>
    </border>
    <border>
      <top style="medium">
        <color rgb="0014181D"/>
      </top>
    </border>
  </borders>
  <cellStyleXfs count="1">
    <xf numFmtId="0" fontId="0" fillId="0" borderId="0"/>
  </cellStyleXfs>
  <cellXfs count="50">
    <xf numFmtId="0" fontId="0" fillId="0" borderId="0" pivotButton="0" quotePrefix="0" xfId="0"/>
    <xf numFmtId="0" fontId="21" fillId="0" borderId="0" pivotButton="0" quotePrefix="0" xfId="0"/>
    <xf numFmtId="0" fontId="22" fillId="0" borderId="0" pivotButton="0" quotePrefix="0" xfId="0"/>
    <xf numFmtId="0" fontId="23" fillId="0" borderId="0" pivotButton="0" quotePrefix="0" xfId="0"/>
    <xf numFmtId="0" fontId="24" fillId="2" borderId="0" applyAlignment="1" pivotButton="0" quotePrefix="0" xfId="0">
      <alignment vertical="center" wrapText="1"/>
    </xf>
    <xf numFmtId="0" fontId="25" fillId="0" borderId="1" pivotButton="0" quotePrefix="0" xfId="0"/>
    <xf numFmtId="0" fontId="25" fillId="0" borderId="1" applyAlignment="1" pivotButton="0" quotePrefix="0" xfId="0">
      <alignment horizontal="center"/>
    </xf>
    <xf numFmtId="4" fontId="25" fillId="0" borderId="1" pivotButton="0" quotePrefix="0" xfId="0"/>
    <xf numFmtId="4" fontId="26" fillId="4" borderId="1" pivotButton="0" quotePrefix="0" xfId="0"/>
    <xf numFmtId="0" fontId="27" fillId="0" borderId="2" pivotButton="0" quotePrefix="0" xfId="0"/>
    <xf numFmtId="0" fontId="27" fillId="0" borderId="2" applyAlignment="1" pivotButton="0" quotePrefix="0" xfId="0">
      <alignment horizontal="center"/>
    </xf>
    <xf numFmtId="4" fontId="27" fillId="0" borderId="2" pivotButton="0" quotePrefix="0" xfId="0"/>
    <xf numFmtId="4" fontId="27" fillId="4" borderId="2" pivotButton="0" quotePrefix="0" xfId="0"/>
    <xf numFmtId="0" fontId="28" fillId="0" borderId="0" pivotButton="0" quotePrefix="0" xfId="0"/>
    <xf numFmtId="0" fontId="22" fillId="0" borderId="1" pivotButton="0" quotePrefix="0" xfId="0"/>
    <xf numFmtId="0" fontId="26" fillId="4" borderId="1" applyAlignment="1" pivotButton="0" quotePrefix="0" xfId="0">
      <alignment horizontal="center"/>
    </xf>
    <xf numFmtId="0" fontId="29" fillId="0" borderId="1" pivotButton="0" quotePrefix="0" xfId="0"/>
    <xf numFmtId="4" fontId="26" fillId="4" borderId="1" applyAlignment="1" pivotButton="0" quotePrefix="0" xfId="0">
      <alignment horizontal="center"/>
    </xf>
    <xf numFmtId="0" fontId="30" fillId="3" borderId="1" applyAlignment="1" pivotButton="0" quotePrefix="0" xfId="0">
      <alignment horizontal="center"/>
    </xf>
    <xf numFmtId="0" fontId="31" fillId="0" borderId="0" pivotButton="0" quotePrefix="0" xfId="0"/>
    <xf numFmtId="0" fontId="32" fillId="0" borderId="0" pivotButton="0" quotePrefix="0" xfId="0"/>
    <xf numFmtId="0" fontId="29" fillId="0" borderId="0" pivotButton="0" quotePrefix="0" xfId="0"/>
    <xf numFmtId="0" fontId="33" fillId="0" borderId="1" applyAlignment="1" pivotButton="0" quotePrefix="0" xfId="0">
      <alignment horizontal="center"/>
    </xf>
    <xf numFmtId="165" fontId="33" fillId="0" borderId="1" pivotButton="0" quotePrefix="0" xfId="0"/>
    <xf numFmtId="0" fontId="33" fillId="0" borderId="1" pivotButton="0" quotePrefix="0" xfId="0"/>
    <xf numFmtId="4" fontId="33" fillId="0" borderId="1" pivotButton="0" quotePrefix="0" xfId="0"/>
    <xf numFmtId="0" fontId="34" fillId="0" borderId="1" pivotButton="0" quotePrefix="0" xfId="0"/>
    <xf numFmtId="0" fontId="33" fillId="3" borderId="1" applyAlignment="1" pivotButton="0" quotePrefix="0" xfId="0">
      <alignment horizontal="center"/>
    </xf>
    <xf numFmtId="165" fontId="33" fillId="3" borderId="1" pivotButton="0" quotePrefix="0" xfId="0"/>
    <xf numFmtId="0" fontId="33" fillId="3" borderId="1" pivotButton="0" quotePrefix="0" xfId="0"/>
    <xf numFmtId="4" fontId="33" fillId="3" borderId="1" pivotButton="0" quotePrefix="0" xfId="0"/>
    <xf numFmtId="0" fontId="34" fillId="3" borderId="1" pivotButton="0" quotePrefix="0" xfId="0"/>
    <xf numFmtId="0" fontId="35" fillId="0" borderId="0" pivotButton="0" quotePrefix="0" xfId="0"/>
    <xf numFmtId="0" fontId="25" fillId="3" borderId="1" pivotButton="0" quotePrefix="0" xfId="0"/>
    <xf numFmtId="4" fontId="25" fillId="3" borderId="1" pivotButton="0" quotePrefix="0" xfId="0"/>
    <xf numFmtId="0" fontId="25" fillId="3" borderId="1" applyAlignment="1" pivotButton="0" quotePrefix="0" xfId="0">
      <alignment horizontal="center"/>
    </xf>
    <xf numFmtId="0" fontId="36" fillId="0" borderId="0" pivotButton="0" quotePrefix="0" xfId="0"/>
    <xf numFmtId="4" fontId="37" fillId="4" borderId="0" applyAlignment="1" pivotButton="0" quotePrefix="0" xfId="0">
      <alignment horizontal="center"/>
    </xf>
    <xf numFmtId="0" fontId="37" fillId="4" borderId="0" applyAlignment="1" pivotButton="0" quotePrefix="0" xfId="0">
      <alignment horizontal="center"/>
    </xf>
    <xf numFmtId="0" fontId="22" fillId="0" borderId="1" applyAlignment="1" pivotButton="0" quotePrefix="0" xfId="0">
      <alignment horizontal="center" vertical="top"/>
    </xf>
    <xf numFmtId="0" fontId="38" fillId="0" borderId="1" applyAlignment="1" pivotButton="0" quotePrefix="0" xfId="0">
      <alignment vertical="top" wrapText="1"/>
    </xf>
    <xf numFmtId="0" fontId="22" fillId="5" borderId="1" applyAlignment="1" pivotButton="0" quotePrefix="0" xfId="0">
      <alignment horizontal="center" vertical="top"/>
    </xf>
    <xf numFmtId="0" fontId="38" fillId="5" borderId="1" applyAlignment="1" pivotButton="0" quotePrefix="0" xfId="0">
      <alignment vertical="top" wrapText="1"/>
    </xf>
    <xf numFmtId="0" fontId="39" fillId="0" borderId="0" pivotButton="0" quotePrefix="0" xfId="0"/>
    <xf numFmtId="4" fontId="37" fillId="0" borderId="0" pivotButton="0" quotePrefix="0" xfId="0"/>
    <xf numFmtId="0" fontId="40" fillId="0" borderId="0" pivotButton="0" quotePrefix="0" xfId="0"/>
    <xf numFmtId="4" fontId="37" fillId="4" borderId="0" pivotButton="0" quotePrefix="0" xfId="0"/>
    <xf numFmtId="0" fontId="41" fillId="0" borderId="0" applyAlignment="1" pivotButton="0" quotePrefix="0" xfId="0">
      <alignment horizontal="right" vertical="top"/>
    </xf>
    <xf numFmtId="0" fontId="25" fillId="0" borderId="0" applyAlignment="1" pivotButton="0" quotePrefix="0" xfId="0">
      <alignment vertical="top" wrapText="1"/>
    </xf>
    <xf numFmtId="0" fontId="41" fillId="0"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worksheet" Target="/xl/worksheets/sheet3.xml" Id="rId3"/><Relationship Type="http://schemas.openxmlformats.org/officeDocument/2006/relationships/worksheet" Target="/xl/worksheets/sheet4.xml" Id="rId4"/><Relationship Type="http://schemas.openxmlformats.org/officeDocument/2006/relationships/worksheet" Target="/xl/worksheets/sheet5.xml" Id="rId5"/><Relationship Type="http://schemas.openxmlformats.org/officeDocument/2006/relationships/worksheet" Target="/xl/worksheets/sheet6.xml" Id="rId6"/><Relationship Type="http://schemas.openxmlformats.org/officeDocument/2006/relationships/styles" Target="styles.xml" Id="rId7"/><Relationship Type="http://schemas.openxmlformats.org/officeDocument/2006/relationships/theme" Target="theme/theme1.xml" Id="rId8"/></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J24"/>
  <sheetViews>
    <sheetView showGridLines="0" workbookViewId="0">
      <selection activeCell="A1" sqref="A1"/>
    </sheetView>
  </sheetViews>
  <sheetFormatPr baseColWidth="8" defaultRowHeight="15"/>
  <cols>
    <col width="26" customWidth="1" min="1" max="1"/>
    <col width="23" customWidth="1" min="2" max="2"/>
    <col width="8" customWidth="1" min="3" max="3"/>
    <col width="8" customWidth="1" min="4" max="4"/>
    <col width="16" customWidth="1" min="5" max="5"/>
    <col width="15" customWidth="1" min="6" max="6"/>
    <col width="15" customWidth="1" min="7" max="7"/>
    <col width="17" customWidth="1" min="8" max="8"/>
    <col width="16" customWidth="1" min="9" max="9"/>
    <col width="12" customWidth="1" min="10" max="10"/>
  </cols>
  <sheetData>
    <row r="1">
      <c r="A1" s="1" t="inlineStr">
        <is>
          <t>Three statements, reconciled</t>
        </is>
      </c>
      <c r="B1" s="2" t="n"/>
      <c r="C1" s="2" t="n"/>
      <c r="D1" s="2" t="n"/>
      <c r="E1" s="2" t="n"/>
      <c r="F1" s="2" t="n"/>
      <c r="G1" s="2" t="n"/>
      <c r="H1" s="2" t="n"/>
      <c r="I1" s="2" t="n"/>
      <c r="J1" s="2" t="n"/>
    </row>
    <row r="2">
      <c r="A2" s="3" t="inlineStr">
        <is>
          <t>Rowan &amp; Pike Interiors LLC · North Meridian Bank business checking · April, May and June 2026 · fictional bank, fictional company</t>
        </is>
      </c>
      <c r="B2" s="2" t="n"/>
      <c r="C2" s="2" t="n"/>
      <c r="D2" s="2" t="n"/>
      <c r="E2" s="2" t="n"/>
      <c r="F2" s="2" t="n"/>
      <c r="G2" s="2" t="n"/>
      <c r="H2" s="2" t="n"/>
      <c r="I2" s="2" t="n"/>
      <c r="J2" s="2" t="n"/>
    </row>
    <row r="3">
      <c r="A3" s="2" t="n"/>
      <c r="B3" s="2" t="n"/>
      <c r="C3" s="2" t="n"/>
      <c r="D3" s="2" t="n"/>
      <c r="E3" s="2" t="n"/>
      <c r="F3" s="2" t="n"/>
      <c r="G3" s="2" t="n"/>
      <c r="H3" s="2" t="n"/>
      <c r="I3" s="2" t="n"/>
      <c r="J3" s="2" t="n"/>
    </row>
    <row r="4" ht="30" customHeight="1">
      <c r="A4" s="4" t="inlineStr">
        <is>
          <t>Month</t>
        </is>
      </c>
      <c r="B4" s="4" t="inlineStr">
        <is>
          <t>Statement</t>
        </is>
      </c>
      <c r="C4" s="4" t="inlineStr">
        <is>
          <t>Pages</t>
        </is>
      </c>
      <c r="D4" s="4" t="inlineStr">
        <is>
          <t>Lines</t>
        </is>
      </c>
      <c r="E4" s="4" t="inlineStr">
        <is>
          <t>Opening (printed)</t>
        </is>
      </c>
      <c r="F4" s="4" t="inlineStr">
        <is>
          <t>Money in (from lines)</t>
        </is>
      </c>
      <c r="G4" s="4" t="inlineStr">
        <is>
          <t>Money out (from lines)</t>
        </is>
      </c>
      <c r="H4" s="4" t="inlineStr">
        <is>
          <t>Closing (recomputed)</t>
        </is>
      </c>
      <c r="I4" s="4" t="inlineStr">
        <is>
          <t>Closing (printed)</t>
        </is>
      </c>
      <c r="J4" s="4" t="inlineStr">
        <is>
          <t>Difference</t>
        </is>
      </c>
    </row>
    <row r="5">
      <c r="A5" s="5" t="inlineStr">
        <is>
          <t>April 2026</t>
        </is>
      </c>
      <c r="B5" s="5" t="inlineStr">
        <is>
          <t>statement_2026-04.pdf</t>
        </is>
      </c>
      <c r="C5" s="6" t="n">
        <v>3</v>
      </c>
      <c r="D5" s="6">
        <f>COUNTIF(Transactions!$L$5:$L$208,B5)</f>
        <v/>
      </c>
      <c r="E5" s="7" t="n">
        <v>18412.74</v>
      </c>
      <c r="F5" s="7">
        <f>SUMIF(Transactions!$L$5:$L$208,B5,Transactions!$E$5:$E$208)</f>
        <v/>
      </c>
      <c r="G5" s="7">
        <f>SUMIF(Transactions!$L$5:$L$208,B5,Transactions!$D$5:$D$208)</f>
        <v/>
      </c>
      <c r="H5" s="7">
        <f>ROUND(E5+F5-G5,2)</f>
        <v/>
      </c>
      <c r="I5" s="7" t="n">
        <v>12019.51</v>
      </c>
      <c r="J5" s="8">
        <f>ROUND(H5-I5,2)</f>
        <v/>
      </c>
    </row>
    <row r="6">
      <c r="A6" s="5" t="inlineStr">
        <is>
          <t>May 2026</t>
        </is>
      </c>
      <c r="B6" s="5" t="inlineStr">
        <is>
          <t>statement_2026-05.pdf</t>
        </is>
      </c>
      <c r="C6" s="6" t="n">
        <v>3</v>
      </c>
      <c r="D6" s="6">
        <f>COUNTIF(Transactions!$L$5:$L$208,B6)</f>
        <v/>
      </c>
      <c r="E6" s="7" t="n">
        <v>12019.51</v>
      </c>
      <c r="F6" s="7">
        <f>SUMIF(Transactions!$L$5:$L$208,B6,Transactions!$E$5:$E$208)</f>
        <v/>
      </c>
      <c r="G6" s="7">
        <f>SUMIF(Transactions!$L$5:$L$208,B6,Transactions!$D$5:$D$208)</f>
        <v/>
      </c>
      <c r="H6" s="7">
        <f>ROUND(E6+F6-G6,2)</f>
        <v/>
      </c>
      <c r="I6" s="7" t="n">
        <v>19385.6</v>
      </c>
      <c r="J6" s="8">
        <f>ROUND(H6-I6,2)</f>
        <v/>
      </c>
    </row>
    <row r="7">
      <c r="A7" s="5" t="inlineStr">
        <is>
          <t>June 2026</t>
        </is>
      </c>
      <c r="B7" s="5" t="inlineStr">
        <is>
          <t>statement_2026-06.pdf</t>
        </is>
      </c>
      <c r="C7" s="6" t="n">
        <v>3</v>
      </c>
      <c r="D7" s="6">
        <f>COUNTIF(Transactions!$L$5:$L$208,B7)</f>
        <v/>
      </c>
      <c r="E7" s="7" t="n">
        <v>19385.6</v>
      </c>
      <c r="F7" s="7">
        <f>SUMIF(Transactions!$L$5:$L$208,B7,Transactions!$E$5:$E$208)</f>
        <v/>
      </c>
      <c r="G7" s="7">
        <f>SUMIF(Transactions!$L$5:$L$208,B7,Transactions!$D$5:$D$208)</f>
        <v/>
      </c>
      <c r="H7" s="7">
        <f>ROUND(E7+F7-G7,2)</f>
        <v/>
      </c>
      <c r="I7" s="7" t="n">
        <v>21738.53</v>
      </c>
      <c r="J7" s="8">
        <f>ROUND(H7-I7,2)</f>
        <v/>
      </c>
    </row>
    <row r="8">
      <c r="A8" s="9" t="inlineStr">
        <is>
          <t>Three months together</t>
        </is>
      </c>
      <c r="B8" s="9" t="n"/>
      <c r="C8" s="9" t="n"/>
      <c r="D8" s="10">
        <f>SUM(D5:D7)</f>
        <v/>
      </c>
      <c r="E8" s="11">
        <f>E5</f>
        <v/>
      </c>
      <c r="F8" s="11">
        <f>SUM(F5:F7)</f>
        <v/>
      </c>
      <c r="G8" s="11">
        <f>SUM(G5:G7)</f>
        <v/>
      </c>
      <c r="H8" s="11">
        <f>ROUND(E8+F8-G8,2)</f>
        <v/>
      </c>
      <c r="I8" s="11">
        <f>I7</f>
        <v/>
      </c>
      <c r="J8" s="12">
        <f>ROUND(H8-I8,2)</f>
        <v/>
      </c>
    </row>
    <row r="9">
      <c r="A9" s="2" t="n"/>
      <c r="B9" s="2" t="n"/>
      <c r="C9" s="2" t="n"/>
      <c r="D9" s="2" t="n"/>
      <c r="E9" s="2" t="n"/>
      <c r="F9" s="2" t="n"/>
      <c r="G9" s="2" t="n"/>
      <c r="H9" s="2" t="n"/>
      <c r="I9" s="2" t="n"/>
      <c r="J9" s="2" t="n"/>
    </row>
    <row r="10">
      <c r="A10" s="2" t="n"/>
      <c r="B10" s="2" t="n"/>
      <c r="C10" s="2" t="n"/>
      <c r="D10" s="2" t="n"/>
      <c r="E10" s="2" t="n"/>
      <c r="F10" s="2" t="n"/>
      <c r="G10" s="2" t="n"/>
      <c r="H10" s="2" t="n"/>
      <c r="I10" s="2" t="n"/>
      <c r="J10" s="2" t="n"/>
    </row>
    <row r="11">
      <c r="A11" s="13" t="inlineStr">
        <is>
          <t>The checks</t>
        </is>
      </c>
      <c r="B11" s="2" t="n"/>
      <c r="C11" s="2" t="n"/>
      <c r="D11" s="2" t="n"/>
      <c r="E11" s="2" t="n"/>
      <c r="F11" s="2" t="n"/>
      <c r="G11" s="2" t="n"/>
      <c r="H11" s="2" t="n"/>
      <c r="I11" s="2" t="n"/>
      <c r="J11" s="2" t="n"/>
    </row>
    <row r="12" ht="20" customHeight="1">
      <c r="A12" s="4" t="inlineStr">
        <is>
          <t>What was checked</t>
        </is>
      </c>
      <c r="B12" s="4" t="n"/>
      <c r="C12" s="4" t="n"/>
      <c r="D12" s="4" t="n"/>
      <c r="E12" s="4" t="inlineStr">
        <is>
          <t>Result</t>
        </is>
      </c>
      <c r="F12" s="4" t="inlineStr">
        <is>
          <t>How</t>
        </is>
      </c>
      <c r="G12" s="4" t="n"/>
      <c r="H12" s="4" t="n"/>
      <c r="I12" s="4" t="n"/>
      <c r="J12" s="4" t="n"/>
    </row>
    <row r="13">
      <c r="A13" s="5" t="inlineStr">
        <is>
          <t>Lines read out of the PDFs</t>
        </is>
      </c>
      <c r="B13" s="14" t="n"/>
      <c r="C13" s="14" t="n"/>
      <c r="D13" s="14" t="n"/>
      <c r="E13" s="15">
        <f>COUNT(Transactions!$A$5:$A$208)</f>
        <v/>
      </c>
      <c r="F13" s="16" t="inlineStr">
        <is>
          <t>204 expected — every printed line, none dropped</t>
        </is>
      </c>
      <c r="G13" s="14" t="n"/>
      <c r="H13" s="14" t="n"/>
      <c r="I13" s="14" t="n"/>
      <c r="J13" s="14" t="n"/>
    </row>
    <row r="14">
      <c r="A14" s="5" t="inlineStr">
        <is>
          <t>Lines where the recomputed balance differs from the printed one</t>
        </is>
      </c>
      <c r="B14" s="14" t="n"/>
      <c r="C14" s="14" t="n"/>
      <c r="D14" s="14" t="n"/>
      <c r="E14" s="15">
        <f>COUNTIF(Transactions!$H$5:$H$208,"&lt;&gt;0")</f>
        <v/>
      </c>
      <c r="F14" s="16" t="inlineStr">
        <is>
          <t>the running balance is rebuilt from the opening figure and compared line by line</t>
        </is>
      </c>
      <c r="G14" s="14" t="n"/>
      <c r="H14" s="14" t="n"/>
      <c r="I14" s="14" t="n"/>
      <c r="J14" s="14" t="n"/>
    </row>
    <row r="15">
      <c r="A15" s="5" t="inlineStr">
        <is>
          <t>Largest difference on any single line</t>
        </is>
      </c>
      <c r="B15" s="14" t="n"/>
      <c r="C15" s="14" t="n"/>
      <c r="D15" s="14" t="n"/>
      <c r="E15" s="17">
        <f>SUMPRODUCT(MAX(ABS(Transactions!$H$5:$H$208)))</f>
        <v/>
      </c>
      <c r="F15" s="16" t="inlineStr">
        <is>
          <t>array formula over all 204 lines</t>
        </is>
      </c>
      <c r="G15" s="14" t="n"/>
      <c r="H15" s="14" t="n"/>
      <c r="I15" s="14" t="n"/>
      <c r="J15" s="14" t="n"/>
    </row>
    <row r="16">
      <c r="A16" s="5" t="inlineStr">
        <is>
          <t>Credits: counted in the lines vs printed in the summary box</t>
        </is>
      </c>
      <c r="B16" s="14" t="n"/>
      <c r="C16" s="14" t="n"/>
      <c r="D16" s="14" t="n"/>
      <c r="E16" s="15">
        <f>COUNTIF(Transactions!$E$5:$E$208,"&gt;0")-32</f>
        <v/>
      </c>
      <c r="F16" s="16" t="inlineStr">
        <is>
          <t>32 credits printed across the three summary boxes</t>
        </is>
      </c>
      <c r="G16" s="14" t="n"/>
      <c r="H16" s="14" t="n"/>
      <c r="I16" s="14" t="n"/>
      <c r="J16" s="14" t="n"/>
    </row>
    <row r="17">
      <c r="A17" s="5" t="inlineStr">
        <is>
          <t>Debits: counted in the lines vs printed in the summary box</t>
        </is>
      </c>
      <c r="B17" s="14" t="n"/>
      <c r="C17" s="14" t="n"/>
      <c r="D17" s="14" t="n"/>
      <c r="E17" s="15">
        <f>COUNTIF(Transactions!$D$5:$D$208,"&gt;0")-172</f>
        <v/>
      </c>
      <c r="F17" s="16" t="inlineStr">
        <is>
          <t>172 debits printed across the three summary boxes</t>
        </is>
      </c>
      <c r="G17" s="14" t="n"/>
      <c r="H17" s="14" t="n"/>
      <c r="I17" s="14" t="n"/>
      <c r="J17" s="14" t="n"/>
    </row>
    <row r="18">
      <c r="A18" s="5" t="inlineStr">
        <is>
          <t>Money in: lines added up vs the total printed on the statements</t>
        </is>
      </c>
      <c r="B18" s="14" t="n"/>
      <c r="C18" s="14" t="n"/>
      <c r="D18" s="14" t="n"/>
      <c r="E18" s="15">
        <f>ROUND(SUM(Transactions!$E$5:$E$208)-154773.37,2)</f>
        <v/>
      </c>
      <c r="F18" s="16" t="inlineStr"/>
      <c r="G18" s="14" t="n"/>
      <c r="H18" s="14" t="n"/>
      <c r="I18" s="14" t="n"/>
      <c r="J18" s="14" t="n"/>
    </row>
    <row r="19">
      <c r="A19" s="5" t="inlineStr">
        <is>
          <t>Money out: lines added up vs the total printed on the statements</t>
        </is>
      </c>
      <c r="B19" s="14" t="n"/>
      <c r="C19" s="14" t="n"/>
      <c r="D19" s="14" t="n"/>
      <c r="E19" s="15">
        <f>ROUND(SUM(Transactions!$D$5:$D$208)-151447.58,2)</f>
        <v/>
      </c>
      <c r="F19" s="16" t="inlineStr"/>
      <c r="G19" s="14" t="n"/>
      <c r="H19" s="14" t="n"/>
      <c r="I19" s="14" t="n"/>
      <c r="J19" s="14" t="n"/>
    </row>
    <row r="20">
      <c r="A20" s="5" t="inlineStr">
        <is>
          <t>April closing vs May opening</t>
        </is>
      </c>
      <c r="B20" s="14" t="n"/>
      <c r="C20" s="14" t="n"/>
      <c r="D20" s="14" t="n"/>
      <c r="E20" s="15">
        <f>ROUND(I5-E6,2)</f>
        <v/>
      </c>
      <c r="F20" s="16" t="inlineStr">
        <is>
          <t>one month has to hand over to the next</t>
        </is>
      </c>
      <c r="G20" s="14" t="n"/>
      <c r="H20" s="14" t="n"/>
      <c r="I20" s="14" t="n"/>
      <c r="J20" s="14" t="n"/>
    </row>
    <row r="21">
      <c r="A21" s="5" t="inlineStr">
        <is>
          <t>May closing vs June opening</t>
        </is>
      </c>
      <c r="B21" s="14" t="n"/>
      <c r="C21" s="14" t="n"/>
      <c r="D21" s="14" t="n"/>
      <c r="E21" s="15">
        <f>ROUND(I6-E7,2)</f>
        <v/>
      </c>
      <c r="F21" s="16" t="inlineStr"/>
      <c r="G21" s="14" t="n"/>
      <c r="H21" s="14" t="n"/>
      <c r="I21" s="14" t="n"/>
      <c r="J21" s="14" t="n"/>
    </row>
    <row r="22">
      <c r="A22" s="5" t="inlineStr">
        <is>
          <t>Lines still uncategorised</t>
        </is>
      </c>
      <c r="B22" s="14" t="n"/>
      <c r="C22" s="14" t="n"/>
      <c r="D22" s="14" t="n"/>
      <c r="E22" s="18">
        <f>COUNTIF(Transactions!$I$5:$I$208,"Uncategorised*")</f>
        <v/>
      </c>
      <c r="F22" s="16" t="inlineStr">
        <is>
          <t>three monthly transfers with no counterparty on the statement — listed on Exceptions</t>
        </is>
      </c>
      <c r="G22" s="14" t="n"/>
      <c r="H22" s="14" t="n"/>
      <c r="I22" s="14" t="n"/>
      <c r="J22" s="14" t="n"/>
    </row>
    <row r="23">
      <c r="A23" s="2" t="n"/>
      <c r="B23" s="2" t="n"/>
      <c r="C23" s="2" t="n"/>
      <c r="D23" s="2" t="n"/>
      <c r="E23" s="2" t="n"/>
      <c r="F23" s="2" t="n"/>
      <c r="G23" s="2" t="n"/>
      <c r="H23" s="2" t="n"/>
      <c r="I23" s="2" t="n"/>
      <c r="J23" s="2" t="n"/>
    </row>
    <row r="24">
      <c r="A24" s="19" t="inlineStr">
        <is>
          <t>Every figure above is a live formula over the Transactions sheet — edit a line and the difference column moves with it.</t>
        </is>
      </c>
      <c r="B24" s="2" t="n"/>
      <c r="C24" s="2" t="n"/>
      <c r="D24" s="2" t="n"/>
      <c r="E24" s="2" t="n"/>
      <c r="F24" s="2" t="n"/>
      <c r="G24" s="2" t="n"/>
      <c r="H24" s="2" t="n"/>
      <c r="I24" s="2" t="n"/>
      <c r="J24" s="2" t="n"/>
    </row>
  </sheetData>
  <mergeCells count="20">
    <mergeCell ref="A17:D17"/>
    <mergeCell ref="A22:D22"/>
    <mergeCell ref="F16:J16"/>
    <mergeCell ref="A20:D20"/>
    <mergeCell ref="F19:J19"/>
    <mergeCell ref="A19:D19"/>
    <mergeCell ref="A13:D13"/>
    <mergeCell ref="F15:J15"/>
    <mergeCell ref="F21:J21"/>
    <mergeCell ref="F20:J20"/>
    <mergeCell ref="A15:D15"/>
    <mergeCell ref="F18:J18"/>
    <mergeCell ref="F17:J17"/>
    <mergeCell ref="A16:D16"/>
    <mergeCell ref="F22:J22"/>
    <mergeCell ref="F13:J13"/>
    <mergeCell ref="A18:D18"/>
    <mergeCell ref="A21:D21"/>
    <mergeCell ref="F14:J14"/>
    <mergeCell ref="A14:D14"/>
  </mergeCells>
  <pageMargins left="0.75" right="0.75" top="1" bottom="1" header="0.5" footer="0.5"/>
</worksheet>
</file>

<file path=xl/worksheets/sheet2.xml><?xml version="1.0" encoding="utf-8"?>
<worksheet xmlns="http://schemas.openxmlformats.org/spreadsheetml/2006/main">
  <sheetPr>
    <outlinePr summaryBelow="1" summaryRight="1"/>
    <pageSetUpPr/>
  </sheetPr>
  <dimension ref="A1:O208"/>
  <sheetViews>
    <sheetView workbookViewId="0">
      <pane xSplit="2" ySplit="4" topLeftCell="C5" activePane="bottomRight" state="frozen"/>
      <selection pane="topRight"/>
      <selection pane="bottomLeft"/>
      <selection pane="bottomRight" activeCell="A1" sqref="A1"/>
    </sheetView>
  </sheetViews>
  <sheetFormatPr baseColWidth="8" defaultRowHeight="15"/>
  <cols>
    <col width="6" customWidth="1" min="1" max="1"/>
    <col width="12" customWidth="1" min="2" max="2"/>
    <col width="62" customWidth="1" min="3" max="3"/>
    <col width="12" customWidth="1" min="4" max="4"/>
    <col width="12" customWidth="1" min="5" max="5"/>
    <col width="15" customWidth="1" min="6" max="6"/>
    <col width="16" customWidth="1" min="7" max="7"/>
    <col width="11" customWidth="1" min="8" max="8"/>
    <col width="27" customWidth="1" min="9" max="9"/>
    <col width="9" customWidth="1" min="10" max="10"/>
    <col width="15" customWidth="1" min="11" max="11"/>
    <col width="22" customWidth="1" min="12" max="12"/>
    <col width="6" customWidth="1" min="13" max="13"/>
    <col width="12" customWidth="1" min="14" max="14"/>
    <col width="48" customWidth="1" min="15" max="15"/>
  </cols>
  <sheetData>
    <row r="1">
      <c r="A1" s="20" t="inlineStr">
        <is>
          <t>Rowan &amp; Pike Interiors LLC — every line of three statements, as printed</t>
        </is>
      </c>
      <c r="B1" s="2" t="n"/>
      <c r="C1" s="2" t="n"/>
      <c r="D1" s="2" t="n"/>
      <c r="E1" s="2" t="n"/>
      <c r="F1" s="2" t="n"/>
      <c r="G1" s="2" t="n"/>
      <c r="H1" s="2" t="n"/>
      <c r="I1" s="2" t="n"/>
      <c r="J1" s="2" t="n"/>
      <c r="K1" s="2" t="n"/>
      <c r="L1" s="2" t="n"/>
      <c r="M1" s="2" t="n"/>
      <c r="N1" s="2" t="n"/>
      <c r="O1" s="2" t="n"/>
    </row>
    <row r="2">
      <c r="A2" s="21" t="inlineStr">
        <is>
          <t>Columns D–F are what the PDF prints. Column G is recomputed from the opening balance line by line; column H is the gap between them. Change any figure and the check moves.</t>
        </is>
      </c>
      <c r="B2" s="2" t="n"/>
      <c r="C2" s="2" t="n"/>
      <c r="D2" s="2" t="n"/>
      <c r="E2" s="2" t="n"/>
      <c r="F2" s="2" t="n"/>
      <c r="G2" s="2" t="n"/>
      <c r="H2" s="2" t="n"/>
      <c r="I2" s="2" t="n"/>
      <c r="J2" s="2" t="n"/>
      <c r="K2" s="2" t="n"/>
      <c r="L2" s="2" t="n"/>
      <c r="M2" s="2" t="n"/>
      <c r="N2" s="2" t="n"/>
      <c r="O2" s="2" t="n"/>
    </row>
    <row r="3">
      <c r="A3" s="2" t="n"/>
      <c r="B3" s="2" t="n"/>
      <c r="C3" s="2" t="n"/>
      <c r="D3" s="2" t="n"/>
      <c r="E3" s="2" t="n"/>
      <c r="F3" s="2" t="n"/>
      <c r="G3" s="2" t="n"/>
      <c r="H3" s="2" t="n"/>
      <c r="I3" s="2" t="n"/>
      <c r="J3" s="2" t="n"/>
      <c r="K3" s="2" t="n"/>
      <c r="L3" s="2" t="n"/>
      <c r="M3" s="2" t="n"/>
      <c r="N3" s="2" t="n"/>
      <c r="O3" s="2" t="n"/>
    </row>
    <row r="4" ht="28" customHeight="1">
      <c r="A4" s="4" t="inlineStr">
        <is>
          <t>Row</t>
        </is>
      </c>
      <c r="B4" s="4" t="inlineStr">
        <is>
          <t>Date</t>
        </is>
      </c>
      <c r="C4" s="4" t="inlineStr">
        <is>
          <t>Description</t>
        </is>
      </c>
      <c r="D4" s="4" t="inlineStr">
        <is>
          <t>Money out</t>
        </is>
      </c>
      <c r="E4" s="4" t="inlineStr">
        <is>
          <t>Money in</t>
        </is>
      </c>
      <c r="F4" s="4" t="inlineStr">
        <is>
          <t>Balance printed</t>
        </is>
      </c>
      <c r="G4" s="4" t="inlineStr">
        <is>
          <t>Balance recomputed</t>
        </is>
      </c>
      <c r="H4" s="4" t="inlineStr">
        <is>
          <t>Difference</t>
        </is>
      </c>
      <c r="I4" s="4" t="inlineStr">
        <is>
          <t>Category</t>
        </is>
      </c>
      <c r="J4" s="4" t="inlineStr">
        <is>
          <t>Account</t>
        </is>
      </c>
      <c r="K4" s="4" t="inlineStr">
        <is>
          <t>Type</t>
        </is>
      </c>
      <c r="L4" s="4" t="inlineStr">
        <is>
          <t>Source file</t>
        </is>
      </c>
      <c r="M4" s="4" t="inlineStr">
        <is>
          <t>Page</t>
        </is>
      </c>
      <c r="N4" s="4" t="inlineStr">
        <is>
          <t>Line on page</t>
        </is>
      </c>
      <c r="O4" s="4" t="inlineStr">
        <is>
          <t>Note</t>
        </is>
      </c>
    </row>
    <row r="5">
      <c r="A5" s="22" t="n">
        <v>1</v>
      </c>
      <c r="B5" s="23" t="n">
        <v>46113</v>
      </c>
      <c r="C5" s="24" t="inlineStr">
        <is>
          <t>ACH debit - HARBOURSIDE PROPERTY RENT</t>
        </is>
      </c>
      <c r="D5" s="25" t="n">
        <v>2450</v>
      </c>
      <c r="E5" s="24" t="n"/>
      <c r="F5" s="25" t="n">
        <v>15962.74</v>
      </c>
      <c r="G5" s="25">
        <f>18412.74+N(E5)-N(D5)</f>
        <v/>
      </c>
      <c r="H5" s="25">
        <f>ROUND(G5-F5,2)</f>
        <v/>
      </c>
      <c r="I5" s="24" t="inlineStr">
        <is>
          <t>Rent</t>
        </is>
      </c>
      <c r="J5" s="24" t="inlineStr">
        <is>
          <t>469</t>
        </is>
      </c>
      <c r="K5" s="24" t="inlineStr">
        <is>
          <t>Expense</t>
        </is>
      </c>
      <c r="L5" s="24" t="inlineStr">
        <is>
          <t>statement_2026-04.pdf</t>
        </is>
      </c>
      <c r="M5" s="22" t="n">
        <v>1</v>
      </c>
      <c r="N5" s="22" t="n">
        <v>1</v>
      </c>
      <c r="O5" s="26" t="inlineStr"/>
    </row>
    <row r="6">
      <c r="A6" s="22" t="n">
        <v>2</v>
      </c>
      <c r="B6" s="23" t="n">
        <v>46113</v>
      </c>
      <c r="C6" s="24" t="inlineStr">
        <is>
          <t>Card purchase - AMZN MKTPLACE</t>
        </is>
      </c>
      <c r="D6" s="25" t="n">
        <v>190.44</v>
      </c>
      <c r="E6" s="24" t="n"/>
      <c r="F6" s="25" t="n">
        <v>15772.3</v>
      </c>
      <c r="G6" s="25">
        <f>G5+N(E6)-N(D6)</f>
        <v/>
      </c>
      <c r="H6" s="25">
        <f>ROUND(G6-F6,2)</f>
        <v/>
      </c>
      <c r="I6" s="24" t="inlineStr">
        <is>
          <t>Materials &amp; supplies</t>
        </is>
      </c>
      <c r="J6" s="24" t="inlineStr">
        <is>
          <t>310</t>
        </is>
      </c>
      <c r="K6" s="24" t="inlineStr">
        <is>
          <t>Expense</t>
        </is>
      </c>
      <c r="L6" s="24" t="inlineStr">
        <is>
          <t>statement_2026-04.pdf</t>
        </is>
      </c>
      <c r="M6" s="22" t="n">
        <v>1</v>
      </c>
      <c r="N6" s="22" t="n">
        <v>2</v>
      </c>
      <c r="O6" s="26" t="inlineStr"/>
    </row>
    <row r="7">
      <c r="A7" s="22" t="n">
        <v>3</v>
      </c>
      <c r="B7" s="23" t="n">
        <v>46114</v>
      </c>
      <c r="C7" s="24" t="inlineStr">
        <is>
          <t>Card purchase - TIMBERLINE SUPPLY CO</t>
        </is>
      </c>
      <c r="D7" s="25" t="n">
        <v>258.08</v>
      </c>
      <c r="E7" s="24" t="n"/>
      <c r="F7" s="25" t="n">
        <v>15514.22</v>
      </c>
      <c r="G7" s="25">
        <f>G6+N(E7)-N(D7)</f>
        <v/>
      </c>
      <c r="H7" s="25">
        <f>ROUND(G7-F7,2)</f>
        <v/>
      </c>
      <c r="I7" s="24" t="inlineStr">
        <is>
          <t>Materials &amp; supplies</t>
        </is>
      </c>
      <c r="J7" s="24" t="inlineStr">
        <is>
          <t>310</t>
        </is>
      </c>
      <c r="K7" s="24" t="inlineStr">
        <is>
          <t>Expense</t>
        </is>
      </c>
      <c r="L7" s="24" t="inlineStr">
        <is>
          <t>statement_2026-04.pdf</t>
        </is>
      </c>
      <c r="M7" s="22" t="n">
        <v>1</v>
      </c>
      <c r="N7" s="22" t="n">
        <v>3</v>
      </c>
      <c r="O7" s="26" t="inlineStr"/>
    </row>
    <row r="8">
      <c r="A8" s="22" t="n">
        <v>4</v>
      </c>
      <c r="B8" s="23" t="n">
        <v>46114</v>
      </c>
      <c r="C8" s="24" t="inlineStr">
        <is>
          <t>Card purchase - FABRIC HOUSE 220</t>
        </is>
      </c>
      <c r="D8" s="25" t="n">
        <v>610.74</v>
      </c>
      <c r="E8" s="24" t="n"/>
      <c r="F8" s="25" t="n">
        <v>14903.48</v>
      </c>
      <c r="G8" s="25">
        <f>G7+N(E8)-N(D8)</f>
        <v/>
      </c>
      <c r="H8" s="25">
        <f>ROUND(G8-F8,2)</f>
        <v/>
      </c>
      <c r="I8" s="24" t="inlineStr">
        <is>
          <t>Materials &amp; supplies</t>
        </is>
      </c>
      <c r="J8" s="24" t="inlineStr">
        <is>
          <t>310</t>
        </is>
      </c>
      <c r="K8" s="24" t="inlineStr">
        <is>
          <t>Expense</t>
        </is>
      </c>
      <c r="L8" s="24" t="inlineStr">
        <is>
          <t>statement_2026-04.pdf</t>
        </is>
      </c>
      <c r="M8" s="22" t="n">
        <v>1</v>
      </c>
      <c r="N8" s="22" t="n">
        <v>4</v>
      </c>
      <c r="O8" s="26" t="inlineStr"/>
    </row>
    <row r="9">
      <c r="A9" s="22" t="n">
        <v>5</v>
      </c>
      <c r="B9" s="23" t="n">
        <v>46114</v>
      </c>
      <c r="C9" s="24" t="inlineStr">
        <is>
          <t>Card purchase - FABRIC HOUSE 220</t>
        </is>
      </c>
      <c r="D9" s="25" t="n">
        <v>518.4400000000001</v>
      </c>
      <c r="E9" s="24" t="n"/>
      <c r="F9" s="25" t="n">
        <v>14385.04</v>
      </c>
      <c r="G9" s="25">
        <f>G8+N(E9)-N(D9)</f>
        <v/>
      </c>
      <c r="H9" s="25">
        <f>ROUND(G9-F9,2)</f>
        <v/>
      </c>
      <c r="I9" s="24" t="inlineStr">
        <is>
          <t>Materials &amp; supplies</t>
        </is>
      </c>
      <c r="J9" s="24" t="inlineStr">
        <is>
          <t>310</t>
        </is>
      </c>
      <c r="K9" s="24" t="inlineStr">
        <is>
          <t>Expense</t>
        </is>
      </c>
      <c r="L9" s="24" t="inlineStr">
        <is>
          <t>statement_2026-04.pdf</t>
        </is>
      </c>
      <c r="M9" s="22" t="n">
        <v>1</v>
      </c>
      <c r="N9" s="22" t="n">
        <v>5</v>
      </c>
      <c r="O9" s="26" t="inlineStr"/>
    </row>
    <row r="10">
      <c r="A10" s="22" t="n">
        <v>6</v>
      </c>
      <c r="B10" s="23" t="n">
        <v>46115</v>
      </c>
      <c r="C10" s="24" t="inlineStr">
        <is>
          <t>Card purchase - DROPBOX BUSINESS</t>
        </is>
      </c>
      <c r="D10" s="25" t="n">
        <v>24</v>
      </c>
      <c r="E10" s="24" t="n"/>
      <c r="F10" s="25" t="n">
        <v>14361.04</v>
      </c>
      <c r="G10" s="25">
        <f>G9+N(E10)-N(D10)</f>
        <v/>
      </c>
      <c r="H10" s="25">
        <f>ROUND(G10-F10,2)</f>
        <v/>
      </c>
      <c r="I10" s="24" t="inlineStr">
        <is>
          <t>Subscriptions &amp; software</t>
        </is>
      </c>
      <c r="J10" s="24" t="inlineStr">
        <is>
          <t>485</t>
        </is>
      </c>
      <c r="K10" s="24" t="inlineStr">
        <is>
          <t>Expense</t>
        </is>
      </c>
      <c r="L10" s="24" t="inlineStr">
        <is>
          <t>statement_2026-04.pdf</t>
        </is>
      </c>
      <c r="M10" s="22" t="n">
        <v>1</v>
      </c>
      <c r="N10" s="22" t="n">
        <v>6</v>
      </c>
      <c r="O10" s="26" t="inlineStr"/>
    </row>
    <row r="11">
      <c r="A11" s="22" t="n">
        <v>7</v>
      </c>
      <c r="B11" s="23" t="n">
        <v>46115</v>
      </c>
      <c r="C11" s="24" t="inlineStr">
        <is>
          <t>Card purchase - TIMBERLINE SUPPLY CO</t>
        </is>
      </c>
      <c r="D11" s="25" t="n">
        <v>529.72</v>
      </c>
      <c r="E11" s="24" t="n"/>
      <c r="F11" s="25" t="n">
        <v>13831.32</v>
      </c>
      <c r="G11" s="25">
        <f>G10+N(E11)-N(D11)</f>
        <v/>
      </c>
      <c r="H11" s="25">
        <f>ROUND(G11-F11,2)</f>
        <v/>
      </c>
      <c r="I11" s="24" t="inlineStr">
        <is>
          <t>Materials &amp; supplies</t>
        </is>
      </c>
      <c r="J11" s="24" t="inlineStr">
        <is>
          <t>310</t>
        </is>
      </c>
      <c r="K11" s="24" t="inlineStr">
        <is>
          <t>Expense</t>
        </is>
      </c>
      <c r="L11" s="24" t="inlineStr">
        <is>
          <t>statement_2026-04.pdf</t>
        </is>
      </c>
      <c r="M11" s="22" t="n">
        <v>1</v>
      </c>
      <c r="N11" s="22" t="n">
        <v>7</v>
      </c>
      <c r="O11" s="26" t="inlineStr"/>
    </row>
    <row r="12">
      <c r="A12" s="22" t="n">
        <v>8</v>
      </c>
      <c r="B12" s="23" t="n">
        <v>46116</v>
      </c>
      <c r="C12" s="24" t="inlineStr">
        <is>
          <t>ACH debit - CITY UTILITIES</t>
        </is>
      </c>
      <c r="D12" s="25" t="n">
        <v>214.13</v>
      </c>
      <c r="E12" s="24" t="n"/>
      <c r="F12" s="25" t="n">
        <v>13617.19</v>
      </c>
      <c r="G12" s="25">
        <f>G11+N(E12)-N(D12)</f>
        <v/>
      </c>
      <c r="H12" s="25">
        <f>ROUND(G12-F12,2)</f>
        <v/>
      </c>
      <c r="I12" s="24" t="inlineStr">
        <is>
          <t>Light, power, heating</t>
        </is>
      </c>
      <c r="J12" s="24" t="inlineStr">
        <is>
          <t>445</t>
        </is>
      </c>
      <c r="K12" s="24" t="inlineStr">
        <is>
          <t>Expense</t>
        </is>
      </c>
      <c r="L12" s="24" t="inlineStr">
        <is>
          <t>statement_2026-04.pdf</t>
        </is>
      </c>
      <c r="M12" s="22" t="n">
        <v>1</v>
      </c>
      <c r="N12" s="22" t="n">
        <v>8</v>
      </c>
      <c r="O12" s="26" t="inlineStr"/>
    </row>
    <row r="13">
      <c r="A13" s="22" t="n">
        <v>9</v>
      </c>
      <c r="B13" s="23" t="n">
        <v>46116</v>
      </c>
      <c r="C13" s="24" t="inlineStr">
        <is>
          <t>Card purchase - LIGHTING DEPOT</t>
        </is>
      </c>
      <c r="D13" s="25" t="n">
        <v>612.73</v>
      </c>
      <c r="E13" s="24" t="n"/>
      <c r="F13" s="25" t="n">
        <v>13004.46</v>
      </c>
      <c r="G13" s="25">
        <f>G12+N(E13)-N(D13)</f>
        <v/>
      </c>
      <c r="H13" s="25">
        <f>ROUND(G13-F13,2)</f>
        <v/>
      </c>
      <c r="I13" s="24" t="inlineStr">
        <is>
          <t>Materials &amp; supplies</t>
        </is>
      </c>
      <c r="J13" s="24" t="inlineStr">
        <is>
          <t>310</t>
        </is>
      </c>
      <c r="K13" s="24" t="inlineStr">
        <is>
          <t>Expense</t>
        </is>
      </c>
      <c r="L13" s="24" t="inlineStr">
        <is>
          <t>statement_2026-04.pdf</t>
        </is>
      </c>
      <c r="M13" s="22" t="n">
        <v>1</v>
      </c>
      <c r="N13" s="22" t="n">
        <v>9</v>
      </c>
      <c r="O13" s="26" t="inlineStr"/>
    </row>
    <row r="14">
      <c r="A14" s="22" t="n">
        <v>10</v>
      </c>
      <c r="B14" s="23" t="n">
        <v>46118</v>
      </c>
      <c r="C14" s="24" t="inlineStr">
        <is>
          <t>Card purchase - AUTODESK SUBSCRIPTION</t>
        </is>
      </c>
      <c r="D14" s="25" t="n">
        <v>245</v>
      </c>
      <c r="E14" s="24" t="n"/>
      <c r="F14" s="25" t="n">
        <v>12759.46</v>
      </c>
      <c r="G14" s="25">
        <f>G13+N(E14)-N(D14)</f>
        <v/>
      </c>
      <c r="H14" s="25">
        <f>ROUND(G14-F14,2)</f>
        <v/>
      </c>
      <c r="I14" s="24" t="inlineStr">
        <is>
          <t>Subscriptions &amp; software</t>
        </is>
      </c>
      <c r="J14" s="24" t="inlineStr">
        <is>
          <t>485</t>
        </is>
      </c>
      <c r="K14" s="24" t="inlineStr">
        <is>
          <t>Expense</t>
        </is>
      </c>
      <c r="L14" s="24" t="inlineStr">
        <is>
          <t>statement_2026-04.pdf</t>
        </is>
      </c>
      <c r="M14" s="22" t="n">
        <v>1</v>
      </c>
      <c r="N14" s="22" t="n">
        <v>10</v>
      </c>
      <c r="O14" s="26" t="inlineStr"/>
    </row>
    <row r="15">
      <c r="A15" s="22" t="n">
        <v>11</v>
      </c>
      <c r="B15" s="23" t="n">
        <v>46119</v>
      </c>
      <c r="C15" s="24" t="inlineStr">
        <is>
          <t>ACH debit - VERIZON BUSINESS</t>
        </is>
      </c>
      <c r="D15" s="25" t="n">
        <v>186.32</v>
      </c>
      <c r="E15" s="24" t="n"/>
      <c r="F15" s="25" t="n">
        <v>12573.14</v>
      </c>
      <c r="G15" s="25">
        <f>G14+N(E15)-N(D15)</f>
        <v/>
      </c>
      <c r="H15" s="25">
        <f>ROUND(G15-F15,2)</f>
        <v/>
      </c>
      <c r="I15" s="24" t="inlineStr">
        <is>
          <t>Telephone &amp; internet</t>
        </is>
      </c>
      <c r="J15" s="24" t="inlineStr">
        <is>
          <t>489</t>
        </is>
      </c>
      <c r="K15" s="24" t="inlineStr">
        <is>
          <t>Expense</t>
        </is>
      </c>
      <c r="L15" s="24" t="inlineStr">
        <is>
          <t>statement_2026-04.pdf</t>
        </is>
      </c>
      <c r="M15" s="22" t="n">
        <v>1</v>
      </c>
      <c r="N15" s="22" t="n">
        <v>11</v>
      </c>
      <c r="O15" s="26" t="inlineStr"/>
    </row>
    <row r="16">
      <c r="A16" s="22" t="n">
        <v>12</v>
      </c>
      <c r="B16" s="23" t="n">
        <v>46119</v>
      </c>
      <c r="C16" s="24" t="inlineStr">
        <is>
          <t>Card purchase - TIMBERLINE SUPPLY CO</t>
        </is>
      </c>
      <c r="D16" s="25" t="n">
        <v>594.49</v>
      </c>
      <c r="E16" s="24" t="n"/>
      <c r="F16" s="25" t="n">
        <v>11978.65</v>
      </c>
      <c r="G16" s="25">
        <f>G15+N(E16)-N(D16)</f>
        <v/>
      </c>
      <c r="H16" s="25">
        <f>ROUND(G16-F16,2)</f>
        <v/>
      </c>
      <c r="I16" s="24" t="inlineStr">
        <is>
          <t>Materials &amp; supplies</t>
        </is>
      </c>
      <c r="J16" s="24" t="inlineStr">
        <is>
          <t>310</t>
        </is>
      </c>
      <c r="K16" s="24" t="inlineStr">
        <is>
          <t>Expense</t>
        </is>
      </c>
      <c r="L16" s="24" t="inlineStr">
        <is>
          <t>statement_2026-04.pdf</t>
        </is>
      </c>
      <c r="M16" s="22" t="n">
        <v>1</v>
      </c>
      <c r="N16" s="22" t="n">
        <v>12</v>
      </c>
      <c r="O16" s="26" t="inlineStr"/>
    </row>
    <row r="17">
      <c r="A17" s="22" t="n">
        <v>13</v>
      </c>
      <c r="B17" s="23" t="n">
        <v>46120</v>
      </c>
      <c r="C17" s="24" t="inlineStr">
        <is>
          <t>Deposit - INVOICE PAYMENT - HALVERSON DESIGN</t>
        </is>
      </c>
      <c r="D17" s="24" t="n"/>
      <c r="E17" s="25" t="n">
        <v>5026.65</v>
      </c>
      <c r="F17" s="25" t="n">
        <v>17005.3</v>
      </c>
      <c r="G17" s="25">
        <f>G16+N(E17)-N(D17)</f>
        <v/>
      </c>
      <c r="H17" s="25">
        <f>ROUND(G17-F17,2)</f>
        <v/>
      </c>
      <c r="I17" s="24" t="inlineStr">
        <is>
          <t>Sales income</t>
        </is>
      </c>
      <c r="J17" s="24" t="inlineStr">
        <is>
          <t>200</t>
        </is>
      </c>
      <c r="K17" s="24" t="inlineStr">
        <is>
          <t>Income</t>
        </is>
      </c>
      <c r="L17" s="24" t="inlineStr">
        <is>
          <t>statement_2026-04.pdf</t>
        </is>
      </c>
      <c r="M17" s="22" t="n">
        <v>1</v>
      </c>
      <c r="N17" s="22" t="n">
        <v>13</v>
      </c>
      <c r="O17" s="26" t="inlineStr"/>
    </row>
    <row r="18">
      <c r="A18" s="22" t="n">
        <v>14</v>
      </c>
      <c r="B18" s="23" t="n">
        <v>46120</v>
      </c>
      <c r="C18" s="24" t="inlineStr">
        <is>
          <t>ACH debit - VOSS JOINERY (SUBCONTRACT)</t>
        </is>
      </c>
      <c r="D18" s="25" t="n">
        <v>1002.29</v>
      </c>
      <c r="E18" s="24" t="n"/>
      <c r="F18" s="25" t="n">
        <v>16003.01</v>
      </c>
      <c r="G18" s="25">
        <f>G17+N(E18)-N(D18)</f>
        <v/>
      </c>
      <c r="H18" s="25">
        <f>ROUND(G18-F18,2)</f>
        <v/>
      </c>
      <c r="I18" s="24" t="inlineStr">
        <is>
          <t>Subcontractors</t>
        </is>
      </c>
      <c r="J18" s="24" t="inlineStr">
        <is>
          <t>325</t>
        </is>
      </c>
      <c r="K18" s="24" t="inlineStr">
        <is>
          <t>Expense</t>
        </is>
      </c>
      <c r="L18" s="24" t="inlineStr">
        <is>
          <t>statement_2026-04.pdf</t>
        </is>
      </c>
      <c r="M18" s="22" t="n">
        <v>1</v>
      </c>
      <c r="N18" s="22" t="n">
        <v>14</v>
      </c>
      <c r="O18" s="26" t="inlineStr"/>
    </row>
    <row r="19">
      <c r="A19" s="22" t="n">
        <v>15</v>
      </c>
      <c r="B19" s="23" t="n">
        <v>46121</v>
      </c>
      <c r="C19" s="24" t="inlineStr">
        <is>
          <t>ACH debit - HARTFORD INSURANCE PREMIUM</t>
        </is>
      </c>
      <c r="D19" s="25" t="n">
        <v>412.55</v>
      </c>
      <c r="E19" s="24" t="n"/>
      <c r="F19" s="25" t="n">
        <v>15590.46</v>
      </c>
      <c r="G19" s="25">
        <f>G18+N(E19)-N(D19)</f>
        <v/>
      </c>
      <c r="H19" s="25">
        <f>ROUND(G19-F19,2)</f>
        <v/>
      </c>
      <c r="I19" s="24" t="inlineStr">
        <is>
          <t>Insurance</t>
        </is>
      </c>
      <c r="J19" s="24" t="inlineStr">
        <is>
          <t>433</t>
        </is>
      </c>
      <c r="K19" s="24" t="inlineStr">
        <is>
          <t>Expense</t>
        </is>
      </c>
      <c r="L19" s="24" t="inlineStr">
        <is>
          <t>statement_2026-04.pdf</t>
        </is>
      </c>
      <c r="M19" s="22" t="n">
        <v>1</v>
      </c>
      <c r="N19" s="22" t="n">
        <v>15</v>
      </c>
      <c r="O19" s="26" t="inlineStr"/>
    </row>
    <row r="20">
      <c r="A20" s="22" t="n">
        <v>16</v>
      </c>
      <c r="B20" s="23" t="n">
        <v>46121</v>
      </c>
      <c r="C20" s="24" t="inlineStr">
        <is>
          <t>Deposit - INVOICE PAYMENT - LUMEN STUDIO</t>
        </is>
      </c>
      <c r="D20" s="24" t="n"/>
      <c r="E20" s="25" t="n">
        <v>6809.87</v>
      </c>
      <c r="F20" s="25" t="n">
        <v>22400.33</v>
      </c>
      <c r="G20" s="25">
        <f>G19+N(E20)-N(D20)</f>
        <v/>
      </c>
      <c r="H20" s="25">
        <f>ROUND(G20-F20,2)</f>
        <v/>
      </c>
      <c r="I20" s="24" t="inlineStr">
        <is>
          <t>Sales income</t>
        </is>
      </c>
      <c r="J20" s="24" t="inlineStr">
        <is>
          <t>200</t>
        </is>
      </c>
      <c r="K20" s="24" t="inlineStr">
        <is>
          <t>Income</t>
        </is>
      </c>
      <c r="L20" s="24" t="inlineStr">
        <is>
          <t>statement_2026-04.pdf</t>
        </is>
      </c>
      <c r="M20" s="22" t="n">
        <v>1</v>
      </c>
      <c r="N20" s="22" t="n">
        <v>16</v>
      </c>
      <c r="O20" s="26" t="inlineStr"/>
    </row>
    <row r="21">
      <c r="A21" s="22" t="n">
        <v>17</v>
      </c>
      <c r="B21" s="23" t="n">
        <v>46121</v>
      </c>
      <c r="C21" s="24" t="inlineStr">
        <is>
          <t>Wire in - KELSO RETAIL GROUP</t>
        </is>
      </c>
      <c r="D21" s="24" t="n"/>
      <c r="E21" s="25" t="n">
        <v>2704.02</v>
      </c>
      <c r="F21" s="25" t="n">
        <v>25104.35</v>
      </c>
      <c r="G21" s="25">
        <f>G20+N(E21)-N(D21)</f>
        <v/>
      </c>
      <c r="H21" s="25">
        <f>ROUND(G21-F21,2)</f>
        <v/>
      </c>
      <c r="I21" s="24" t="inlineStr">
        <is>
          <t>Sales income</t>
        </is>
      </c>
      <c r="J21" s="24" t="inlineStr">
        <is>
          <t>200</t>
        </is>
      </c>
      <c r="K21" s="24" t="inlineStr">
        <is>
          <t>Income</t>
        </is>
      </c>
      <c r="L21" s="24" t="inlineStr">
        <is>
          <t>statement_2026-04.pdf</t>
        </is>
      </c>
      <c r="M21" s="22" t="n">
        <v>1</v>
      </c>
      <c r="N21" s="22" t="n">
        <v>17</v>
      </c>
      <c r="O21" s="26" t="inlineStr"/>
    </row>
    <row r="22">
      <c r="A22" s="22" t="n">
        <v>18</v>
      </c>
      <c r="B22" s="23" t="n">
        <v>46121</v>
      </c>
      <c r="C22" s="24" t="inlineStr">
        <is>
          <t>Card purchase - TIMBERLINE SUPPLY CO</t>
        </is>
      </c>
      <c r="D22" s="25" t="n">
        <v>773.88</v>
      </c>
      <c r="E22" s="24" t="n"/>
      <c r="F22" s="25" t="n">
        <v>24330.47</v>
      </c>
      <c r="G22" s="25">
        <f>G21+N(E22)-N(D22)</f>
        <v/>
      </c>
      <c r="H22" s="25">
        <f>ROUND(G22-F22,2)</f>
        <v/>
      </c>
      <c r="I22" s="24" t="inlineStr">
        <is>
          <t>Materials &amp; supplies</t>
        </is>
      </c>
      <c r="J22" s="24" t="inlineStr">
        <is>
          <t>310</t>
        </is>
      </c>
      <c r="K22" s="24" t="inlineStr">
        <is>
          <t>Expense</t>
        </is>
      </c>
      <c r="L22" s="24" t="inlineStr">
        <is>
          <t>statement_2026-04.pdf</t>
        </is>
      </c>
      <c r="M22" s="22" t="n">
        <v>1</v>
      </c>
      <c r="N22" s="22" t="n">
        <v>18</v>
      </c>
      <c r="O22" s="26" t="inlineStr"/>
    </row>
    <row r="23">
      <c r="A23" s="22" t="n">
        <v>19</v>
      </c>
      <c r="B23" s="23" t="n">
        <v>46122</v>
      </c>
      <c r="C23" s="24" t="inlineStr">
        <is>
          <t>Card purchase - AMZN MKTPLACE</t>
        </is>
      </c>
      <c r="D23" s="25" t="n">
        <v>363.66</v>
      </c>
      <c r="E23" s="24" t="n"/>
      <c r="F23" s="25" t="n">
        <v>23966.81</v>
      </c>
      <c r="G23" s="25">
        <f>G22+N(E23)-N(D23)</f>
        <v/>
      </c>
      <c r="H23" s="25">
        <f>ROUND(G23-F23,2)</f>
        <v/>
      </c>
      <c r="I23" s="24" t="inlineStr">
        <is>
          <t>Materials &amp; supplies</t>
        </is>
      </c>
      <c r="J23" s="24" t="inlineStr">
        <is>
          <t>310</t>
        </is>
      </c>
      <c r="K23" s="24" t="inlineStr">
        <is>
          <t>Expense</t>
        </is>
      </c>
      <c r="L23" s="24" t="inlineStr">
        <is>
          <t>statement_2026-04.pdf</t>
        </is>
      </c>
      <c r="M23" s="22" t="n">
        <v>1</v>
      </c>
      <c r="N23" s="22" t="n">
        <v>19</v>
      </c>
      <c r="O23" s="26" t="inlineStr"/>
    </row>
    <row r="24">
      <c r="A24" s="22" t="n">
        <v>20</v>
      </c>
      <c r="B24" s="23" t="n">
        <v>46122</v>
      </c>
      <c r="C24" s="24" t="inlineStr">
        <is>
          <t>Card purchase - NORTHGATE FUEL #221</t>
        </is>
      </c>
      <c r="D24" s="25" t="n">
        <v>134.64</v>
      </c>
      <c r="E24" s="24" t="n"/>
      <c r="F24" s="25" t="n">
        <v>23832.17</v>
      </c>
      <c r="G24" s="25">
        <f>G23+N(E24)-N(D24)</f>
        <v/>
      </c>
      <c r="H24" s="25">
        <f>ROUND(G24-F24,2)</f>
        <v/>
      </c>
      <c r="I24" s="24" t="inlineStr">
        <is>
          <t>Motor vehicle &amp; travel</t>
        </is>
      </c>
      <c r="J24" s="24" t="inlineStr">
        <is>
          <t>449</t>
        </is>
      </c>
      <c r="K24" s="24" t="inlineStr">
        <is>
          <t>Expense</t>
        </is>
      </c>
      <c r="L24" s="24" t="inlineStr">
        <is>
          <t>statement_2026-04.pdf</t>
        </is>
      </c>
      <c r="M24" s="22" t="n">
        <v>1</v>
      </c>
      <c r="N24" s="22" t="n">
        <v>20</v>
      </c>
      <c r="O24" s="26" t="inlineStr"/>
    </row>
    <row r="25">
      <c r="A25" s="22" t="n">
        <v>21</v>
      </c>
      <c r="B25" s="23" t="n">
        <v>46123</v>
      </c>
      <c r="C25" s="24" t="inlineStr">
        <is>
          <t>Card purchase - ADOBE CREATIVE CLOUD</t>
        </is>
      </c>
      <c r="D25" s="25" t="n">
        <v>89.98</v>
      </c>
      <c r="E25" s="24" t="n"/>
      <c r="F25" s="25" t="n">
        <v>23742.19</v>
      </c>
      <c r="G25" s="25">
        <f>G24+N(E25)-N(D25)</f>
        <v/>
      </c>
      <c r="H25" s="25">
        <f>ROUND(G25-F25,2)</f>
        <v/>
      </c>
      <c r="I25" s="24" t="inlineStr">
        <is>
          <t>Subscriptions &amp; software</t>
        </is>
      </c>
      <c r="J25" s="24" t="inlineStr">
        <is>
          <t>485</t>
        </is>
      </c>
      <c r="K25" s="24" t="inlineStr">
        <is>
          <t>Expense</t>
        </is>
      </c>
      <c r="L25" s="24" t="inlineStr">
        <is>
          <t>statement_2026-04.pdf</t>
        </is>
      </c>
      <c r="M25" s="22" t="n">
        <v>1</v>
      </c>
      <c r="N25" s="22" t="n">
        <v>21</v>
      </c>
      <c r="O25" s="26" t="inlineStr"/>
    </row>
    <row r="26">
      <c r="A26" s="22" t="n">
        <v>22</v>
      </c>
      <c r="B26" s="23" t="n">
        <v>46123</v>
      </c>
      <c r="C26" s="24" t="inlineStr">
        <is>
          <t>Card purchase - FABRIC HOUSE 220</t>
        </is>
      </c>
      <c r="D26" s="25" t="n">
        <v>640.9400000000001</v>
      </c>
      <c r="E26" s="24" t="n"/>
      <c r="F26" s="25" t="n">
        <v>23101.25</v>
      </c>
      <c r="G26" s="25">
        <f>G25+N(E26)-N(D26)</f>
        <v/>
      </c>
      <c r="H26" s="25">
        <f>ROUND(G26-F26,2)</f>
        <v/>
      </c>
      <c r="I26" s="24" t="inlineStr">
        <is>
          <t>Materials &amp; supplies</t>
        </is>
      </c>
      <c r="J26" s="24" t="inlineStr">
        <is>
          <t>310</t>
        </is>
      </c>
      <c r="K26" s="24" t="inlineStr">
        <is>
          <t>Expense</t>
        </is>
      </c>
      <c r="L26" s="24" t="inlineStr">
        <is>
          <t>statement_2026-04.pdf</t>
        </is>
      </c>
      <c r="M26" s="22" t="n">
        <v>1</v>
      </c>
      <c r="N26" s="22" t="n">
        <v>22</v>
      </c>
      <c r="O26" s="26" t="inlineStr"/>
    </row>
    <row r="27">
      <c r="A27" s="22" t="n">
        <v>23</v>
      </c>
      <c r="B27" s="23" t="n">
        <v>46123</v>
      </c>
      <c r="C27" s="24" t="inlineStr">
        <is>
          <t>Card purchase - NORTHGATE FUEL #221</t>
        </is>
      </c>
      <c r="D27" s="25" t="n">
        <v>77.98</v>
      </c>
      <c r="E27" s="24" t="n"/>
      <c r="F27" s="25" t="n">
        <v>23023.27</v>
      </c>
      <c r="G27" s="25">
        <f>G26+N(E27)-N(D27)</f>
        <v/>
      </c>
      <c r="H27" s="25">
        <f>ROUND(G27-F27,2)</f>
        <v/>
      </c>
      <c r="I27" s="24" t="inlineStr">
        <is>
          <t>Motor vehicle &amp; travel</t>
        </is>
      </c>
      <c r="J27" s="24" t="inlineStr">
        <is>
          <t>449</t>
        </is>
      </c>
      <c r="K27" s="24" t="inlineStr">
        <is>
          <t>Expense</t>
        </is>
      </c>
      <c r="L27" s="24" t="inlineStr">
        <is>
          <t>statement_2026-04.pdf</t>
        </is>
      </c>
      <c r="M27" s="22" t="n">
        <v>1</v>
      </c>
      <c r="N27" s="22" t="n">
        <v>23</v>
      </c>
      <c r="O27" s="26" t="inlineStr"/>
    </row>
    <row r="28">
      <c r="A28" s="22" t="n">
        <v>24</v>
      </c>
      <c r="B28" s="23" t="n">
        <v>46124</v>
      </c>
      <c r="C28" s="24" t="inlineStr">
        <is>
          <t>Card purchase - LIGHTING DEPOT</t>
        </is>
      </c>
      <c r="D28" s="25" t="n">
        <v>865.83</v>
      </c>
      <c r="E28" s="24" t="n"/>
      <c r="F28" s="25" t="n">
        <v>22157.44</v>
      </c>
      <c r="G28" s="25">
        <f>G27+N(E28)-N(D28)</f>
        <v/>
      </c>
      <c r="H28" s="25">
        <f>ROUND(G28-F28,2)</f>
        <v/>
      </c>
      <c r="I28" s="24" t="inlineStr">
        <is>
          <t>Materials &amp; supplies</t>
        </is>
      </c>
      <c r="J28" s="24" t="inlineStr">
        <is>
          <t>310</t>
        </is>
      </c>
      <c r="K28" s="24" t="inlineStr">
        <is>
          <t>Expense</t>
        </is>
      </c>
      <c r="L28" s="24" t="inlineStr">
        <is>
          <t>statement_2026-04.pdf</t>
        </is>
      </c>
      <c r="M28" s="22" t="n">
        <v>1</v>
      </c>
      <c r="N28" s="22" t="n">
        <v>24</v>
      </c>
      <c r="O28" s="26" t="inlineStr"/>
    </row>
    <row r="29">
      <c r="A29" s="22" t="n">
        <v>25</v>
      </c>
      <c r="B29" s="23" t="n">
        <v>46124</v>
      </c>
      <c r="C29" s="24" t="inlineStr">
        <is>
          <t>Card purchase - LIGHTING DEPOT</t>
        </is>
      </c>
      <c r="D29" s="25" t="n">
        <v>1284.6</v>
      </c>
      <c r="E29" s="24" t="n"/>
      <c r="F29" s="25" t="n">
        <v>20872.84</v>
      </c>
      <c r="G29" s="25">
        <f>G28+N(E29)-N(D29)</f>
        <v/>
      </c>
      <c r="H29" s="25">
        <f>ROUND(G29-F29,2)</f>
        <v/>
      </c>
      <c r="I29" s="24" t="inlineStr">
        <is>
          <t>Materials &amp; supplies</t>
        </is>
      </c>
      <c r="J29" s="24" t="inlineStr">
        <is>
          <t>310</t>
        </is>
      </c>
      <c r="K29" s="24" t="inlineStr">
        <is>
          <t>Expense</t>
        </is>
      </c>
      <c r="L29" s="24" t="inlineStr">
        <is>
          <t>statement_2026-04.pdf</t>
        </is>
      </c>
      <c r="M29" s="22" t="n">
        <v>1</v>
      </c>
      <c r="N29" s="22" t="n">
        <v>25</v>
      </c>
      <c r="O29" s="26" t="inlineStr"/>
    </row>
    <row r="30">
      <c r="A30" s="22" t="n">
        <v>26</v>
      </c>
      <c r="B30" s="23" t="n">
        <v>46125</v>
      </c>
      <c r="C30" s="24" t="inlineStr">
        <is>
          <t>Wire in - ATHERTON OFFICES</t>
        </is>
      </c>
      <c r="D30" s="24" t="n"/>
      <c r="E30" s="25" t="n">
        <v>3143.51</v>
      </c>
      <c r="F30" s="25" t="n">
        <v>24016.35</v>
      </c>
      <c r="G30" s="25">
        <f>G29+N(E30)-N(D30)</f>
        <v/>
      </c>
      <c r="H30" s="25">
        <f>ROUND(G30-F30,2)</f>
        <v/>
      </c>
      <c r="I30" s="24" t="inlineStr">
        <is>
          <t>Sales income</t>
        </is>
      </c>
      <c r="J30" s="24" t="inlineStr">
        <is>
          <t>200</t>
        </is>
      </c>
      <c r="K30" s="24" t="inlineStr">
        <is>
          <t>Income</t>
        </is>
      </c>
      <c r="L30" s="24" t="inlineStr">
        <is>
          <t>statement_2026-04.pdf</t>
        </is>
      </c>
      <c r="M30" s="22" t="n">
        <v>1</v>
      </c>
      <c r="N30" s="22" t="n">
        <v>26</v>
      </c>
      <c r="O30" s="26" t="inlineStr"/>
    </row>
    <row r="31">
      <c r="A31" s="22" t="n">
        <v>27</v>
      </c>
      <c r="B31" s="23" t="n">
        <v>46125</v>
      </c>
      <c r="C31" s="24" t="inlineStr">
        <is>
          <t>Deposit - INVOICE PAYMENT - MERIDIAN PROPERTY MGMT</t>
        </is>
      </c>
      <c r="D31" s="24" t="n"/>
      <c r="E31" s="25" t="n">
        <v>2525.97</v>
      </c>
      <c r="F31" s="25" t="n">
        <v>26542.32</v>
      </c>
      <c r="G31" s="25">
        <f>G30+N(E31)-N(D31)</f>
        <v/>
      </c>
      <c r="H31" s="25">
        <f>ROUND(G31-F31,2)</f>
        <v/>
      </c>
      <c r="I31" s="24" t="inlineStr">
        <is>
          <t>Sales income</t>
        </is>
      </c>
      <c r="J31" s="24" t="inlineStr">
        <is>
          <t>200</t>
        </is>
      </c>
      <c r="K31" s="24" t="inlineStr">
        <is>
          <t>Income</t>
        </is>
      </c>
      <c r="L31" s="24" t="inlineStr">
        <is>
          <t>statement_2026-04.pdf</t>
        </is>
      </c>
      <c r="M31" s="22" t="n">
        <v>1</v>
      </c>
      <c r="N31" s="22" t="n">
        <v>27</v>
      </c>
      <c r="O31" s="26" t="inlineStr"/>
    </row>
    <row r="32">
      <c r="A32" s="22" t="n">
        <v>28</v>
      </c>
      <c r="B32" s="23" t="n">
        <v>46126</v>
      </c>
      <c r="C32" s="24" t="inlineStr">
        <is>
          <t>Card purchase - HOME DEPOT 4417</t>
        </is>
      </c>
      <c r="D32" s="25" t="n">
        <v>120.91</v>
      </c>
      <c r="E32" s="24" t="n"/>
      <c r="F32" s="25" t="n">
        <v>26421.41</v>
      </c>
      <c r="G32" s="25">
        <f>G31+N(E32)-N(D32)</f>
        <v/>
      </c>
      <c r="H32" s="25">
        <f>ROUND(G32-F32,2)</f>
        <v/>
      </c>
      <c r="I32" s="24" t="inlineStr">
        <is>
          <t>Materials &amp; supplies</t>
        </is>
      </c>
      <c r="J32" s="24" t="inlineStr">
        <is>
          <t>310</t>
        </is>
      </c>
      <c r="K32" s="24" t="inlineStr">
        <is>
          <t>Expense</t>
        </is>
      </c>
      <c r="L32" s="24" t="inlineStr">
        <is>
          <t>statement_2026-04.pdf</t>
        </is>
      </c>
      <c r="M32" s="22" t="n">
        <v>1</v>
      </c>
      <c r="N32" s="22" t="n">
        <v>28</v>
      </c>
      <c r="O32" s="26" t="inlineStr"/>
    </row>
    <row r="33">
      <c r="A33" s="22" t="n">
        <v>29</v>
      </c>
      <c r="B33" s="23" t="n">
        <v>46126</v>
      </c>
      <c r="C33" s="24" t="inlineStr">
        <is>
          <t>Card purchase - FABRIC HOUSE 220</t>
        </is>
      </c>
      <c r="D33" s="25" t="n">
        <v>534.78</v>
      </c>
      <c r="E33" s="24" t="n"/>
      <c r="F33" s="25" t="n">
        <v>25886.63</v>
      </c>
      <c r="G33" s="25">
        <f>G32+N(E33)-N(D33)</f>
        <v/>
      </c>
      <c r="H33" s="25">
        <f>ROUND(G33-F33,2)</f>
        <v/>
      </c>
      <c r="I33" s="24" t="inlineStr">
        <is>
          <t>Materials &amp; supplies</t>
        </is>
      </c>
      <c r="J33" s="24" t="inlineStr">
        <is>
          <t>310</t>
        </is>
      </c>
      <c r="K33" s="24" t="inlineStr">
        <is>
          <t>Expense</t>
        </is>
      </c>
      <c r="L33" s="24" t="inlineStr">
        <is>
          <t>statement_2026-04.pdf</t>
        </is>
      </c>
      <c r="M33" s="22" t="n">
        <v>2</v>
      </c>
      <c r="N33" s="22" t="n">
        <v>1</v>
      </c>
      <c r="O33" s="26" t="inlineStr"/>
    </row>
    <row r="34">
      <c r="A34" s="22" t="n">
        <v>30</v>
      </c>
      <c r="B34" s="23" t="n">
        <v>46127</v>
      </c>
      <c r="C34" s="24" t="inlineStr">
        <is>
          <t>ACH debit - GUSTO PAYROLL</t>
        </is>
      </c>
      <c r="D34" s="25" t="n">
        <v>7184.4</v>
      </c>
      <c r="E34" s="24" t="n"/>
      <c r="F34" s="25" t="n">
        <v>18702.23</v>
      </c>
      <c r="G34" s="25">
        <f>G33+N(E34)-N(D34)</f>
        <v/>
      </c>
      <c r="H34" s="25">
        <f>ROUND(G34-F34,2)</f>
        <v/>
      </c>
      <c r="I34" s="24" t="inlineStr">
        <is>
          <t>Wages &amp; salaries</t>
        </is>
      </c>
      <c r="J34" s="24" t="inlineStr">
        <is>
          <t>477</t>
        </is>
      </c>
      <c r="K34" s="24" t="inlineStr">
        <is>
          <t>Expense</t>
        </is>
      </c>
      <c r="L34" s="24" t="inlineStr">
        <is>
          <t>statement_2026-04.pdf</t>
        </is>
      </c>
      <c r="M34" s="22" t="n">
        <v>2</v>
      </c>
      <c r="N34" s="22" t="n">
        <v>2</v>
      </c>
      <c r="O34" s="26" t="inlineStr"/>
    </row>
    <row r="35">
      <c r="A35" s="22" t="n">
        <v>31</v>
      </c>
      <c r="B35" s="23" t="n">
        <v>46127</v>
      </c>
      <c r="C35" s="24" t="inlineStr">
        <is>
          <t>ACH debit - GUSTO TAX SERVICE</t>
        </is>
      </c>
      <c r="D35" s="25" t="n">
        <v>2166.18</v>
      </c>
      <c r="E35" s="24" t="n"/>
      <c r="F35" s="25" t="n">
        <v>16536.05</v>
      </c>
      <c r="G35" s="25">
        <f>G34+N(E35)-N(D35)</f>
        <v/>
      </c>
      <c r="H35" s="25">
        <f>ROUND(G35-F35,2)</f>
        <v/>
      </c>
      <c r="I35" s="24" t="inlineStr">
        <is>
          <t>Payroll taxes</t>
        </is>
      </c>
      <c r="J35" s="24" t="inlineStr">
        <is>
          <t>478</t>
        </is>
      </c>
      <c r="K35" s="24" t="inlineStr">
        <is>
          <t>Expense</t>
        </is>
      </c>
      <c r="L35" s="24" t="inlineStr">
        <is>
          <t>statement_2026-04.pdf</t>
        </is>
      </c>
      <c r="M35" s="22" t="n">
        <v>2</v>
      </c>
      <c r="N35" s="22" t="n">
        <v>3</v>
      </c>
      <c r="O35" s="26" t="inlineStr"/>
    </row>
    <row r="36">
      <c r="A36" s="22" t="n">
        <v>32</v>
      </c>
      <c r="B36" s="23" t="n">
        <v>46127</v>
      </c>
      <c r="C36" s="24" t="inlineStr">
        <is>
          <t>Card purchase - AMZN MKTPLACE</t>
        </is>
      </c>
      <c r="D36" s="25" t="n">
        <v>869.66</v>
      </c>
      <c r="E36" s="24" t="n"/>
      <c r="F36" s="25" t="n">
        <v>15666.39</v>
      </c>
      <c r="G36" s="25">
        <f>G35+N(E36)-N(D36)</f>
        <v/>
      </c>
      <c r="H36" s="25">
        <f>ROUND(G36-F36,2)</f>
        <v/>
      </c>
      <c r="I36" s="24" t="inlineStr">
        <is>
          <t>Materials &amp; supplies</t>
        </is>
      </c>
      <c r="J36" s="24" t="inlineStr">
        <is>
          <t>310</t>
        </is>
      </c>
      <c r="K36" s="24" t="inlineStr">
        <is>
          <t>Expense</t>
        </is>
      </c>
      <c r="L36" s="24" t="inlineStr">
        <is>
          <t>statement_2026-04.pdf</t>
        </is>
      </c>
      <c r="M36" s="22" t="n">
        <v>2</v>
      </c>
      <c r="N36" s="22" t="n">
        <v>4</v>
      </c>
      <c r="O36" s="26" t="inlineStr"/>
    </row>
    <row r="37">
      <c r="A37" s="22" t="n">
        <v>33</v>
      </c>
      <c r="B37" s="23" t="n">
        <v>46127</v>
      </c>
      <c r="C37" s="24" t="inlineStr">
        <is>
          <t>Card purchase - AMZN MKTPLACE</t>
        </is>
      </c>
      <c r="D37" s="25" t="n">
        <v>737.91</v>
      </c>
      <c r="E37" s="24" t="n"/>
      <c r="F37" s="25" t="n">
        <v>14928.48</v>
      </c>
      <c r="G37" s="25">
        <f>G36+N(E37)-N(D37)</f>
        <v/>
      </c>
      <c r="H37" s="25">
        <f>ROUND(G37-F37,2)</f>
        <v/>
      </c>
      <c r="I37" s="24" t="inlineStr">
        <is>
          <t>Materials &amp; supplies</t>
        </is>
      </c>
      <c r="J37" s="24" t="inlineStr">
        <is>
          <t>310</t>
        </is>
      </c>
      <c r="K37" s="24" t="inlineStr">
        <is>
          <t>Expense</t>
        </is>
      </c>
      <c r="L37" s="24" t="inlineStr">
        <is>
          <t>statement_2026-04.pdf</t>
        </is>
      </c>
      <c r="M37" s="22" t="n">
        <v>2</v>
      </c>
      <c r="N37" s="22" t="n">
        <v>5</v>
      </c>
      <c r="O37" s="26" t="inlineStr"/>
    </row>
    <row r="38">
      <c r="A38" s="22" t="n">
        <v>34</v>
      </c>
      <c r="B38" s="23" t="n">
        <v>46127</v>
      </c>
      <c r="C38" s="24" t="inlineStr">
        <is>
          <t>Card purchase - NORTHGATE FUEL #221</t>
        </is>
      </c>
      <c r="D38" s="25" t="n">
        <v>110.76</v>
      </c>
      <c r="E38" s="24" t="n"/>
      <c r="F38" s="25" t="n">
        <v>14817.72</v>
      </c>
      <c r="G38" s="25">
        <f>G37+N(E38)-N(D38)</f>
        <v/>
      </c>
      <c r="H38" s="25">
        <f>ROUND(G38-F38,2)</f>
        <v/>
      </c>
      <c r="I38" s="24" t="inlineStr">
        <is>
          <t>Motor vehicle &amp; travel</t>
        </is>
      </c>
      <c r="J38" s="24" t="inlineStr">
        <is>
          <t>449</t>
        </is>
      </c>
      <c r="K38" s="24" t="inlineStr">
        <is>
          <t>Expense</t>
        </is>
      </c>
      <c r="L38" s="24" t="inlineStr">
        <is>
          <t>statement_2026-04.pdf</t>
        </is>
      </c>
      <c r="M38" s="22" t="n">
        <v>2</v>
      </c>
      <c r="N38" s="22" t="n">
        <v>6</v>
      </c>
      <c r="O38" s="26" t="inlineStr"/>
    </row>
    <row r="39">
      <c r="A39" s="27" t="n">
        <v>35</v>
      </c>
      <c r="B39" s="28" t="n">
        <v>46127</v>
      </c>
      <c r="C39" s="29" t="inlineStr">
        <is>
          <t>Card refund - LIGHTING DEPOT (REVERSAL OF 04/12 AUTH 774120)</t>
        </is>
      </c>
      <c r="D39" s="29" t="n"/>
      <c r="E39" s="30" t="n">
        <v>1284.6</v>
      </c>
      <c r="F39" s="30" t="n">
        <v>16102.32</v>
      </c>
      <c r="G39" s="30">
        <f>G38+N(E39)-N(D39)</f>
        <v/>
      </c>
      <c r="H39" s="30">
        <f>ROUND(G39-F39,2)</f>
        <v/>
      </c>
      <c r="I39" s="29" t="inlineStr">
        <is>
          <t>Materials &amp; supplies</t>
        </is>
      </c>
      <c r="J39" s="29" t="inlineStr">
        <is>
          <t>310</t>
        </is>
      </c>
      <c r="K39" s="29" t="inlineStr">
        <is>
          <t>Expense</t>
        </is>
      </c>
      <c r="L39" s="29" t="inlineStr">
        <is>
          <t>statement_2026-04.pdf</t>
        </is>
      </c>
      <c r="M39" s="27" t="n">
        <v>2</v>
      </c>
      <c r="N39" s="27" t="n">
        <v>7</v>
      </c>
      <c r="O39" s="31" t="inlineStr">
        <is>
          <t>reversal of the 04/12 charge — net effect zero</t>
        </is>
      </c>
    </row>
    <row r="40">
      <c r="A40" s="22" t="n">
        <v>36</v>
      </c>
      <c r="B40" s="23" t="n">
        <v>46129</v>
      </c>
      <c r="C40" s="24" t="inlineStr">
        <is>
          <t>Card purchase - PAINTWORKS TRADE</t>
        </is>
      </c>
      <c r="D40" s="25" t="n">
        <v>856.3</v>
      </c>
      <c r="E40" s="24" t="n"/>
      <c r="F40" s="25" t="n">
        <v>15246.02</v>
      </c>
      <c r="G40" s="25">
        <f>G39+N(E40)-N(D40)</f>
        <v/>
      </c>
      <c r="H40" s="25">
        <f>ROUND(G40-F40,2)</f>
        <v/>
      </c>
      <c r="I40" s="24" t="inlineStr">
        <is>
          <t>Materials &amp; supplies</t>
        </is>
      </c>
      <c r="J40" s="24" t="inlineStr">
        <is>
          <t>310</t>
        </is>
      </c>
      <c r="K40" s="24" t="inlineStr">
        <is>
          <t>Expense</t>
        </is>
      </c>
      <c r="L40" s="24" t="inlineStr">
        <is>
          <t>statement_2026-04.pdf</t>
        </is>
      </c>
      <c r="M40" s="22" t="n">
        <v>2</v>
      </c>
      <c r="N40" s="22" t="n">
        <v>8</v>
      </c>
      <c r="O40" s="26" t="inlineStr"/>
    </row>
    <row r="41">
      <c r="A41" s="22" t="n">
        <v>37</v>
      </c>
      <c r="B41" s="23" t="n">
        <v>46129</v>
      </c>
      <c r="C41" s="24" t="inlineStr">
        <is>
          <t>ACH debit - VOSS JOINERY (SUBCONTRACT)</t>
        </is>
      </c>
      <c r="D41" s="25" t="n">
        <v>2291.82</v>
      </c>
      <c r="E41" s="24" t="n"/>
      <c r="F41" s="25" t="n">
        <v>12954.2</v>
      </c>
      <c r="G41" s="25">
        <f>G40+N(E41)-N(D41)</f>
        <v/>
      </c>
      <c r="H41" s="25">
        <f>ROUND(G41-F41,2)</f>
        <v/>
      </c>
      <c r="I41" s="24" t="inlineStr">
        <is>
          <t>Subcontractors</t>
        </is>
      </c>
      <c r="J41" s="24" t="inlineStr">
        <is>
          <t>325</t>
        </is>
      </c>
      <c r="K41" s="24" t="inlineStr">
        <is>
          <t>Expense</t>
        </is>
      </c>
      <c r="L41" s="24" t="inlineStr">
        <is>
          <t>statement_2026-04.pdf</t>
        </is>
      </c>
      <c r="M41" s="22" t="n">
        <v>2</v>
      </c>
      <c r="N41" s="22" t="n">
        <v>9</v>
      </c>
      <c r="O41" s="26" t="inlineStr"/>
    </row>
    <row r="42">
      <c r="A42" s="22" t="n">
        <v>38</v>
      </c>
      <c r="B42" s="23" t="n">
        <v>46130</v>
      </c>
      <c r="C42" s="24" t="inlineStr">
        <is>
          <t>Card purchase - FABRIC HOUSE 220</t>
        </is>
      </c>
      <c r="D42" s="25" t="n">
        <v>257.62</v>
      </c>
      <c r="E42" s="24" t="n"/>
      <c r="F42" s="25" t="n">
        <v>12696.58</v>
      </c>
      <c r="G42" s="25">
        <f>G41+N(E42)-N(D42)</f>
        <v/>
      </c>
      <c r="H42" s="25">
        <f>ROUND(G42-F42,2)</f>
        <v/>
      </c>
      <c r="I42" s="24" t="inlineStr">
        <is>
          <t>Materials &amp; supplies</t>
        </is>
      </c>
      <c r="J42" s="24" t="inlineStr">
        <is>
          <t>310</t>
        </is>
      </c>
      <c r="K42" s="24" t="inlineStr">
        <is>
          <t>Expense</t>
        </is>
      </c>
      <c r="L42" s="24" t="inlineStr">
        <is>
          <t>statement_2026-04.pdf</t>
        </is>
      </c>
      <c r="M42" s="22" t="n">
        <v>2</v>
      </c>
      <c r="N42" s="22" t="n">
        <v>10</v>
      </c>
      <c r="O42" s="26" t="inlineStr"/>
    </row>
    <row r="43">
      <c r="A43" s="22" t="n">
        <v>39</v>
      </c>
      <c r="B43" s="23" t="n">
        <v>46131</v>
      </c>
      <c r="C43" s="24" t="inlineStr">
        <is>
          <t>Deposit - INVOICE PAYMENT - KELSO RETAIL GROUP</t>
        </is>
      </c>
      <c r="D43" s="24" t="n"/>
      <c r="E43" s="25" t="n">
        <v>3609.12</v>
      </c>
      <c r="F43" s="25" t="n">
        <v>16305.7</v>
      </c>
      <c r="G43" s="25">
        <f>G42+N(E43)-N(D43)</f>
        <v/>
      </c>
      <c r="H43" s="25">
        <f>ROUND(G43-F43,2)</f>
        <v/>
      </c>
      <c r="I43" s="24" t="inlineStr">
        <is>
          <t>Sales income</t>
        </is>
      </c>
      <c r="J43" s="24" t="inlineStr">
        <is>
          <t>200</t>
        </is>
      </c>
      <c r="K43" s="24" t="inlineStr">
        <is>
          <t>Income</t>
        </is>
      </c>
      <c r="L43" s="24" t="inlineStr">
        <is>
          <t>statement_2026-04.pdf</t>
        </is>
      </c>
      <c r="M43" s="22" t="n">
        <v>2</v>
      </c>
      <c r="N43" s="22" t="n">
        <v>11</v>
      </c>
      <c r="O43" s="26" t="inlineStr"/>
    </row>
    <row r="44">
      <c r="A44" s="22" t="n">
        <v>40</v>
      </c>
      <c r="B44" s="23" t="n">
        <v>46131</v>
      </c>
      <c r="C44" s="24" t="inlineStr">
        <is>
          <t>Card purchase - FABRIC HOUSE 220</t>
        </is>
      </c>
      <c r="D44" s="25" t="n">
        <v>834.04</v>
      </c>
      <c r="E44" s="24" t="n"/>
      <c r="F44" s="25" t="n">
        <v>15471.66</v>
      </c>
      <c r="G44" s="25">
        <f>G43+N(E44)-N(D44)</f>
        <v/>
      </c>
      <c r="H44" s="25">
        <f>ROUND(G44-F44,2)</f>
        <v/>
      </c>
      <c r="I44" s="24" t="inlineStr">
        <is>
          <t>Materials &amp; supplies</t>
        </is>
      </c>
      <c r="J44" s="24" t="inlineStr">
        <is>
          <t>310</t>
        </is>
      </c>
      <c r="K44" s="24" t="inlineStr">
        <is>
          <t>Expense</t>
        </is>
      </c>
      <c r="L44" s="24" t="inlineStr">
        <is>
          <t>statement_2026-04.pdf</t>
        </is>
      </c>
      <c r="M44" s="22" t="n">
        <v>2</v>
      </c>
      <c r="N44" s="22" t="n">
        <v>12</v>
      </c>
      <c r="O44" s="26" t="inlineStr"/>
    </row>
    <row r="45">
      <c r="A45" s="22" t="n">
        <v>41</v>
      </c>
      <c r="B45" s="23" t="n">
        <v>46132</v>
      </c>
      <c r="C45" s="24" t="inlineStr">
        <is>
          <t>Card purchase - PAINTWORKS TRADE</t>
        </is>
      </c>
      <c r="D45" s="25" t="n">
        <v>261.85</v>
      </c>
      <c r="E45" s="24" t="n"/>
      <c r="F45" s="25" t="n">
        <v>15209.81</v>
      </c>
      <c r="G45" s="25">
        <f>G44+N(E45)-N(D45)</f>
        <v/>
      </c>
      <c r="H45" s="25">
        <f>ROUND(G45-F45,2)</f>
        <v/>
      </c>
      <c r="I45" s="24" t="inlineStr">
        <is>
          <t>Materials &amp; supplies</t>
        </is>
      </c>
      <c r="J45" s="24" t="inlineStr">
        <is>
          <t>310</t>
        </is>
      </c>
      <c r="K45" s="24" t="inlineStr">
        <is>
          <t>Expense</t>
        </is>
      </c>
      <c r="L45" s="24" t="inlineStr">
        <is>
          <t>statement_2026-04.pdf</t>
        </is>
      </c>
      <c r="M45" s="22" t="n">
        <v>2</v>
      </c>
      <c r="N45" s="22" t="n">
        <v>13</v>
      </c>
      <c r="O45" s="26" t="inlineStr"/>
    </row>
    <row r="46">
      <c r="A46" s="22" t="n">
        <v>42</v>
      </c>
      <c r="B46" s="23" t="n">
        <v>46132</v>
      </c>
      <c r="C46" s="24" t="inlineStr">
        <is>
          <t>Card purchase - HOME DEPOT 4417</t>
        </is>
      </c>
      <c r="D46" s="25" t="n">
        <v>861.51</v>
      </c>
      <c r="E46" s="24" t="n"/>
      <c r="F46" s="25" t="n">
        <v>14348.3</v>
      </c>
      <c r="G46" s="25">
        <f>G45+N(E46)-N(D46)</f>
        <v/>
      </c>
      <c r="H46" s="25">
        <f>ROUND(G46-F46,2)</f>
        <v/>
      </c>
      <c r="I46" s="24" t="inlineStr">
        <is>
          <t>Materials &amp; supplies</t>
        </is>
      </c>
      <c r="J46" s="24" t="inlineStr">
        <is>
          <t>310</t>
        </is>
      </c>
      <c r="K46" s="24" t="inlineStr">
        <is>
          <t>Expense</t>
        </is>
      </c>
      <c r="L46" s="24" t="inlineStr">
        <is>
          <t>statement_2026-04.pdf</t>
        </is>
      </c>
      <c r="M46" s="22" t="n">
        <v>2</v>
      </c>
      <c r="N46" s="22" t="n">
        <v>14</v>
      </c>
      <c r="O46" s="26" t="inlineStr"/>
    </row>
    <row r="47">
      <c r="A47" s="22" t="n">
        <v>43</v>
      </c>
      <c r="B47" s="23" t="n">
        <v>46133</v>
      </c>
      <c r="C47" s="24" t="inlineStr">
        <is>
          <t>Card purchase - QUICKBOOKS ONLINE</t>
        </is>
      </c>
      <c r="D47" s="25" t="n">
        <v>42</v>
      </c>
      <c r="E47" s="24" t="n"/>
      <c r="F47" s="25" t="n">
        <v>14306.3</v>
      </c>
      <c r="G47" s="25">
        <f>G46+N(E47)-N(D47)</f>
        <v/>
      </c>
      <c r="H47" s="25">
        <f>ROUND(G47-F47,2)</f>
        <v/>
      </c>
      <c r="I47" s="24" t="inlineStr">
        <is>
          <t>Subscriptions &amp; software</t>
        </is>
      </c>
      <c r="J47" s="24" t="inlineStr">
        <is>
          <t>485</t>
        </is>
      </c>
      <c r="K47" s="24" t="inlineStr">
        <is>
          <t>Expense</t>
        </is>
      </c>
      <c r="L47" s="24" t="inlineStr">
        <is>
          <t>statement_2026-04.pdf</t>
        </is>
      </c>
      <c r="M47" s="22" t="n">
        <v>2</v>
      </c>
      <c r="N47" s="22" t="n">
        <v>15</v>
      </c>
      <c r="O47" s="26" t="inlineStr"/>
    </row>
    <row r="48">
      <c r="A48" s="22" t="n">
        <v>44</v>
      </c>
      <c r="B48" s="23" t="n">
        <v>46133</v>
      </c>
      <c r="C48" s="24" t="inlineStr">
        <is>
          <t>Card purchase - ZOOM VIDEO</t>
        </is>
      </c>
      <c r="D48" s="25" t="n">
        <v>18.99</v>
      </c>
      <c r="E48" s="24" t="n"/>
      <c r="F48" s="25" t="n">
        <v>14287.31</v>
      </c>
      <c r="G48" s="25">
        <f>G47+N(E48)-N(D48)</f>
        <v/>
      </c>
      <c r="H48" s="25">
        <f>ROUND(G48-F48,2)</f>
        <v/>
      </c>
      <c r="I48" s="24" t="inlineStr">
        <is>
          <t>Subscriptions &amp; software</t>
        </is>
      </c>
      <c r="J48" s="24" t="inlineStr">
        <is>
          <t>485</t>
        </is>
      </c>
      <c r="K48" s="24" t="inlineStr">
        <is>
          <t>Expense</t>
        </is>
      </c>
      <c r="L48" s="24" t="inlineStr">
        <is>
          <t>statement_2026-04.pdf</t>
        </is>
      </c>
      <c r="M48" s="22" t="n">
        <v>2</v>
      </c>
      <c r="N48" s="22" t="n">
        <v>16</v>
      </c>
      <c r="O48" s="26" t="inlineStr"/>
    </row>
    <row r="49">
      <c r="A49" s="22" t="n">
        <v>45</v>
      </c>
      <c r="B49" s="23" t="n">
        <v>46133</v>
      </c>
      <c r="C49" s="24" t="inlineStr">
        <is>
          <t>Card purchase - AMZN MKTPLACE</t>
        </is>
      </c>
      <c r="D49" s="25" t="n">
        <v>170.48</v>
      </c>
      <c r="E49" s="24" t="n"/>
      <c r="F49" s="25" t="n">
        <v>14116.83</v>
      </c>
      <c r="G49" s="25">
        <f>G48+N(E49)-N(D49)</f>
        <v/>
      </c>
      <c r="H49" s="25">
        <f>ROUND(G49-F49,2)</f>
        <v/>
      </c>
      <c r="I49" s="24" t="inlineStr">
        <is>
          <t>Materials &amp; supplies</t>
        </is>
      </c>
      <c r="J49" s="24" t="inlineStr">
        <is>
          <t>310</t>
        </is>
      </c>
      <c r="K49" s="24" t="inlineStr">
        <is>
          <t>Expense</t>
        </is>
      </c>
      <c r="L49" s="24" t="inlineStr">
        <is>
          <t>statement_2026-04.pdf</t>
        </is>
      </c>
      <c r="M49" s="22" t="n">
        <v>2</v>
      </c>
      <c r="N49" s="22" t="n">
        <v>17</v>
      </c>
      <c r="O49" s="26" t="inlineStr"/>
    </row>
    <row r="50">
      <c r="A50" s="22" t="n">
        <v>46</v>
      </c>
      <c r="B50" s="23" t="n">
        <v>46133</v>
      </c>
      <c r="C50" s="24" t="inlineStr">
        <is>
          <t>Card purchase - UBER TRIP</t>
        </is>
      </c>
      <c r="D50" s="25" t="n">
        <v>73.84</v>
      </c>
      <c r="E50" s="24" t="n"/>
      <c r="F50" s="25" t="n">
        <v>14042.99</v>
      </c>
      <c r="G50" s="25">
        <f>G49+N(E50)-N(D50)</f>
        <v/>
      </c>
      <c r="H50" s="25">
        <f>ROUND(G50-F50,2)</f>
        <v/>
      </c>
      <c r="I50" s="24" t="inlineStr">
        <is>
          <t>Motor vehicle &amp; travel</t>
        </is>
      </c>
      <c r="J50" s="24" t="inlineStr">
        <is>
          <t>449</t>
        </is>
      </c>
      <c r="K50" s="24" t="inlineStr">
        <is>
          <t>Expense</t>
        </is>
      </c>
      <c r="L50" s="24" t="inlineStr">
        <is>
          <t>statement_2026-04.pdf</t>
        </is>
      </c>
      <c r="M50" s="22" t="n">
        <v>2</v>
      </c>
      <c r="N50" s="22" t="n">
        <v>18</v>
      </c>
      <c r="O50" s="26" t="inlineStr"/>
    </row>
    <row r="51">
      <c r="A51" s="27" t="n">
        <v>47</v>
      </c>
      <c r="B51" s="28" t="n">
        <v>46133</v>
      </c>
      <c r="C51" s="29" t="inlineStr">
        <is>
          <t>Card purchase - TIMBERLINE SUPPLY CO AUTH 553108</t>
        </is>
      </c>
      <c r="D51" s="30" t="n">
        <v>946.2</v>
      </c>
      <c r="E51" s="29" t="n"/>
      <c r="F51" s="30" t="n">
        <v>13096.79</v>
      </c>
      <c r="G51" s="30">
        <f>G50+N(E51)-N(D51)</f>
        <v/>
      </c>
      <c r="H51" s="30">
        <f>ROUND(G51-F51,2)</f>
        <v/>
      </c>
      <c r="I51" s="29" t="inlineStr">
        <is>
          <t>Materials &amp; supplies</t>
        </is>
      </c>
      <c r="J51" s="29" t="inlineStr">
        <is>
          <t>310</t>
        </is>
      </c>
      <c r="K51" s="29" t="inlineStr">
        <is>
          <t>Expense</t>
        </is>
      </c>
      <c r="L51" s="29" t="inlineStr">
        <is>
          <t>statement_2026-04.pdf</t>
        </is>
      </c>
      <c r="M51" s="27" t="n">
        <v>2</v>
      </c>
      <c r="N51" s="27" t="n">
        <v>19</v>
      </c>
      <c r="O51" s="31" t="inlineStr">
        <is>
          <t>same supplier, same amount, two days apart — two separate authorisations, both kept</t>
        </is>
      </c>
    </row>
    <row r="52">
      <c r="A52" s="22" t="n">
        <v>48</v>
      </c>
      <c r="B52" s="23" t="n">
        <v>46134</v>
      </c>
      <c r="C52" s="24" t="inlineStr">
        <is>
          <t>ACH credit - LUMEN STUDIO</t>
        </is>
      </c>
      <c r="D52" s="24" t="n"/>
      <c r="E52" s="25" t="n">
        <v>4417.81</v>
      </c>
      <c r="F52" s="25" t="n">
        <v>17514.6</v>
      </c>
      <c r="G52" s="25">
        <f>G51+N(E52)-N(D52)</f>
        <v/>
      </c>
      <c r="H52" s="25">
        <f>ROUND(G52-F52,2)</f>
        <v/>
      </c>
      <c r="I52" s="24" t="inlineStr">
        <is>
          <t>Sales income</t>
        </is>
      </c>
      <c r="J52" s="24" t="inlineStr">
        <is>
          <t>200</t>
        </is>
      </c>
      <c r="K52" s="24" t="inlineStr">
        <is>
          <t>Income</t>
        </is>
      </c>
      <c r="L52" s="24" t="inlineStr">
        <is>
          <t>statement_2026-04.pdf</t>
        </is>
      </c>
      <c r="M52" s="22" t="n">
        <v>2</v>
      </c>
      <c r="N52" s="22" t="n">
        <v>20</v>
      </c>
      <c r="O52" s="26" t="inlineStr"/>
    </row>
    <row r="53">
      <c r="A53" s="22" t="n">
        <v>49</v>
      </c>
      <c r="B53" s="23" t="n">
        <v>46135</v>
      </c>
      <c r="C53" s="24" t="inlineStr">
        <is>
          <t>ACH credit - CALDWELL &amp; SONS</t>
        </is>
      </c>
      <c r="D53" s="24" t="n"/>
      <c r="E53" s="25" t="n">
        <v>3967.49</v>
      </c>
      <c r="F53" s="25" t="n">
        <v>21482.09</v>
      </c>
      <c r="G53" s="25">
        <f>G52+N(E53)-N(D53)</f>
        <v/>
      </c>
      <c r="H53" s="25">
        <f>ROUND(G53-F53,2)</f>
        <v/>
      </c>
      <c r="I53" s="24" t="inlineStr">
        <is>
          <t>Sales income</t>
        </is>
      </c>
      <c r="J53" s="24" t="inlineStr">
        <is>
          <t>200</t>
        </is>
      </c>
      <c r="K53" s="24" t="inlineStr">
        <is>
          <t>Income</t>
        </is>
      </c>
      <c r="L53" s="24" t="inlineStr">
        <is>
          <t>statement_2026-04.pdf</t>
        </is>
      </c>
      <c r="M53" s="22" t="n">
        <v>2</v>
      </c>
      <c r="N53" s="22" t="n">
        <v>21</v>
      </c>
      <c r="O53" s="26" t="inlineStr"/>
    </row>
    <row r="54">
      <c r="A54" s="22" t="n">
        <v>50</v>
      </c>
      <c r="B54" s="23" t="n">
        <v>46135</v>
      </c>
      <c r="C54" s="24" t="inlineStr">
        <is>
          <t>Card purchase - HOME DEPOT 4417</t>
        </is>
      </c>
      <c r="D54" s="25" t="n">
        <v>522.5</v>
      </c>
      <c r="E54" s="24" t="n"/>
      <c r="F54" s="25" t="n">
        <v>20959.59</v>
      </c>
      <c r="G54" s="25">
        <f>G53+N(E54)-N(D54)</f>
        <v/>
      </c>
      <c r="H54" s="25">
        <f>ROUND(G54-F54,2)</f>
        <v/>
      </c>
      <c r="I54" s="24" t="inlineStr">
        <is>
          <t>Materials &amp; supplies</t>
        </is>
      </c>
      <c r="J54" s="24" t="inlineStr">
        <is>
          <t>310</t>
        </is>
      </c>
      <c r="K54" s="24" t="inlineStr">
        <is>
          <t>Expense</t>
        </is>
      </c>
      <c r="L54" s="24" t="inlineStr">
        <is>
          <t>statement_2026-04.pdf</t>
        </is>
      </c>
      <c r="M54" s="22" t="n">
        <v>2</v>
      </c>
      <c r="N54" s="22" t="n">
        <v>22</v>
      </c>
      <c r="O54" s="26" t="inlineStr"/>
    </row>
    <row r="55">
      <c r="A55" s="22" t="n">
        <v>51</v>
      </c>
      <c r="B55" s="23" t="n">
        <v>46135</v>
      </c>
      <c r="C55" s="24" t="inlineStr">
        <is>
          <t>Card purchase - UBER TRIP</t>
        </is>
      </c>
      <c r="D55" s="25" t="n">
        <v>47.21</v>
      </c>
      <c r="E55" s="24" t="n"/>
      <c r="F55" s="25" t="n">
        <v>20912.38</v>
      </c>
      <c r="G55" s="25">
        <f>G54+N(E55)-N(D55)</f>
        <v/>
      </c>
      <c r="H55" s="25">
        <f>ROUND(G55-F55,2)</f>
        <v/>
      </c>
      <c r="I55" s="24" t="inlineStr">
        <is>
          <t>Motor vehicle &amp; travel</t>
        </is>
      </c>
      <c r="J55" s="24" t="inlineStr">
        <is>
          <t>449</t>
        </is>
      </c>
      <c r="K55" s="24" t="inlineStr">
        <is>
          <t>Expense</t>
        </is>
      </c>
      <c r="L55" s="24" t="inlineStr">
        <is>
          <t>statement_2026-04.pdf</t>
        </is>
      </c>
      <c r="M55" s="22" t="n">
        <v>2</v>
      </c>
      <c r="N55" s="22" t="n">
        <v>23</v>
      </c>
      <c r="O55" s="26" t="inlineStr"/>
    </row>
    <row r="56">
      <c r="A56" s="22" t="n">
        <v>52</v>
      </c>
      <c r="B56" s="23" t="n">
        <v>46135</v>
      </c>
      <c r="C56" s="24" t="inlineStr">
        <is>
          <t>Card purchase - NORTHGATE FUEL #221</t>
        </is>
      </c>
      <c r="D56" s="25" t="n">
        <v>76</v>
      </c>
      <c r="E56" s="24" t="n"/>
      <c r="F56" s="25" t="n">
        <v>20836.38</v>
      </c>
      <c r="G56" s="25">
        <f>G55+N(E56)-N(D56)</f>
        <v/>
      </c>
      <c r="H56" s="25">
        <f>ROUND(G56-F56,2)</f>
        <v/>
      </c>
      <c r="I56" s="24" t="inlineStr">
        <is>
          <t>Motor vehicle &amp; travel</t>
        </is>
      </c>
      <c r="J56" s="24" t="inlineStr">
        <is>
          <t>449</t>
        </is>
      </c>
      <c r="K56" s="24" t="inlineStr">
        <is>
          <t>Expense</t>
        </is>
      </c>
      <c r="L56" s="24" t="inlineStr">
        <is>
          <t>statement_2026-04.pdf</t>
        </is>
      </c>
      <c r="M56" s="22" t="n">
        <v>2</v>
      </c>
      <c r="N56" s="22" t="n">
        <v>24</v>
      </c>
      <c r="O56" s="26" t="inlineStr"/>
    </row>
    <row r="57">
      <c r="A57" s="27" t="n">
        <v>53</v>
      </c>
      <c r="B57" s="28" t="n">
        <v>46135</v>
      </c>
      <c r="C57" s="29" t="inlineStr">
        <is>
          <t>Card purchase - TIMBERLINE SUPPLY CO AUTH 553417</t>
        </is>
      </c>
      <c r="D57" s="30" t="n">
        <v>946.2</v>
      </c>
      <c r="E57" s="29" t="n"/>
      <c r="F57" s="30" t="n">
        <v>19890.18</v>
      </c>
      <c r="G57" s="30">
        <f>G56+N(E57)-N(D57)</f>
        <v/>
      </c>
      <c r="H57" s="30">
        <f>ROUND(G57-F57,2)</f>
        <v/>
      </c>
      <c r="I57" s="29" t="inlineStr">
        <is>
          <t>Materials &amp; supplies</t>
        </is>
      </c>
      <c r="J57" s="29" t="inlineStr">
        <is>
          <t>310</t>
        </is>
      </c>
      <c r="K57" s="29" t="inlineStr">
        <is>
          <t>Expense</t>
        </is>
      </c>
      <c r="L57" s="29" t="inlineStr">
        <is>
          <t>statement_2026-04.pdf</t>
        </is>
      </c>
      <c r="M57" s="27" t="n">
        <v>2</v>
      </c>
      <c r="N57" s="27" t="n">
        <v>25</v>
      </c>
      <c r="O57" s="31" t="inlineStr">
        <is>
          <t>same supplier, same amount, two days apart — two separate authorisations, both kept</t>
        </is>
      </c>
    </row>
    <row r="58">
      <c r="A58" s="22" t="n">
        <v>54</v>
      </c>
      <c r="B58" s="23" t="n">
        <v>46137</v>
      </c>
      <c r="C58" s="24" t="inlineStr">
        <is>
          <t>Card purchase - TIMBERLINE SUPPLY CO</t>
        </is>
      </c>
      <c r="D58" s="25" t="n">
        <v>222</v>
      </c>
      <c r="E58" s="24" t="n"/>
      <c r="F58" s="25" t="n">
        <v>19668.18</v>
      </c>
      <c r="G58" s="25">
        <f>G57+N(E58)-N(D58)</f>
        <v/>
      </c>
      <c r="H58" s="25">
        <f>ROUND(G58-F58,2)</f>
        <v/>
      </c>
      <c r="I58" s="24" t="inlineStr">
        <is>
          <t>Materials &amp; supplies</t>
        </is>
      </c>
      <c r="J58" s="24" t="inlineStr">
        <is>
          <t>310</t>
        </is>
      </c>
      <c r="K58" s="24" t="inlineStr">
        <is>
          <t>Expense</t>
        </is>
      </c>
      <c r="L58" s="24" t="inlineStr">
        <is>
          <t>statement_2026-04.pdf</t>
        </is>
      </c>
      <c r="M58" s="22" t="n">
        <v>2</v>
      </c>
      <c r="N58" s="22" t="n">
        <v>26</v>
      </c>
      <c r="O58" s="26" t="inlineStr"/>
    </row>
    <row r="59">
      <c r="A59" s="22" t="n">
        <v>55</v>
      </c>
      <c r="B59" s="23" t="n">
        <v>46137</v>
      </c>
      <c r="C59" s="24" t="inlineStr">
        <is>
          <t>Card purchase - PAINTWORKS TRADE</t>
        </is>
      </c>
      <c r="D59" s="25" t="n">
        <v>118.09</v>
      </c>
      <c r="E59" s="24" t="n"/>
      <c r="F59" s="25" t="n">
        <v>19550.09</v>
      </c>
      <c r="G59" s="25">
        <f>G58+N(E59)-N(D59)</f>
        <v/>
      </c>
      <c r="H59" s="25">
        <f>ROUND(G59-F59,2)</f>
        <v/>
      </c>
      <c r="I59" s="24" t="inlineStr">
        <is>
          <t>Materials &amp; supplies</t>
        </is>
      </c>
      <c r="J59" s="24" t="inlineStr">
        <is>
          <t>310</t>
        </is>
      </c>
      <c r="K59" s="24" t="inlineStr">
        <is>
          <t>Expense</t>
        </is>
      </c>
      <c r="L59" s="24" t="inlineStr">
        <is>
          <t>statement_2026-04.pdf</t>
        </is>
      </c>
      <c r="M59" s="22" t="n">
        <v>2</v>
      </c>
      <c r="N59" s="22" t="n">
        <v>27</v>
      </c>
      <c r="O59" s="26" t="inlineStr"/>
    </row>
    <row r="60">
      <c r="A60" s="22" t="n">
        <v>56</v>
      </c>
      <c r="B60" s="23" t="n">
        <v>46138</v>
      </c>
      <c r="C60" s="24" t="inlineStr">
        <is>
          <t>Card purchase - HOME DEPOT 4417</t>
        </is>
      </c>
      <c r="D60" s="25" t="n">
        <v>630.8</v>
      </c>
      <c r="E60" s="24" t="n"/>
      <c r="F60" s="25" t="n">
        <v>18919.29</v>
      </c>
      <c r="G60" s="25">
        <f>G59+N(E60)-N(D60)</f>
        <v/>
      </c>
      <c r="H60" s="25">
        <f>ROUND(G60-F60,2)</f>
        <v/>
      </c>
      <c r="I60" s="24" t="inlineStr">
        <is>
          <t>Materials &amp; supplies</t>
        </is>
      </c>
      <c r="J60" s="24" t="inlineStr">
        <is>
          <t>310</t>
        </is>
      </c>
      <c r="K60" s="24" t="inlineStr">
        <is>
          <t>Expense</t>
        </is>
      </c>
      <c r="L60" s="24" t="inlineStr">
        <is>
          <t>statement_2026-04.pdf</t>
        </is>
      </c>
      <c r="M60" s="22" t="n">
        <v>2</v>
      </c>
      <c r="N60" s="22" t="n">
        <v>28</v>
      </c>
      <c r="O60" s="26" t="inlineStr"/>
    </row>
    <row r="61">
      <c r="A61" s="22" t="n">
        <v>57</v>
      </c>
      <c r="B61" s="23" t="n">
        <v>46138</v>
      </c>
      <c r="C61" s="24" t="inlineStr">
        <is>
          <t>Card purchase - HOME DEPOT 4417</t>
        </is>
      </c>
      <c r="D61" s="25" t="n">
        <v>214.6</v>
      </c>
      <c r="E61" s="24" t="n"/>
      <c r="F61" s="25" t="n">
        <v>18704.69</v>
      </c>
      <c r="G61" s="25">
        <f>G60+N(E61)-N(D61)</f>
        <v/>
      </c>
      <c r="H61" s="25">
        <f>ROUND(G61-F61,2)</f>
        <v/>
      </c>
      <c r="I61" s="24" t="inlineStr">
        <is>
          <t>Materials &amp; supplies</t>
        </is>
      </c>
      <c r="J61" s="24" t="inlineStr">
        <is>
          <t>310</t>
        </is>
      </c>
      <c r="K61" s="24" t="inlineStr">
        <is>
          <t>Expense</t>
        </is>
      </c>
      <c r="L61" s="24" t="inlineStr">
        <is>
          <t>statement_2026-04.pdf</t>
        </is>
      </c>
      <c r="M61" s="22" t="n">
        <v>2</v>
      </c>
      <c r="N61" s="22" t="n">
        <v>29</v>
      </c>
      <c r="O61" s="26" t="inlineStr"/>
    </row>
    <row r="62">
      <c r="A62" s="22" t="n">
        <v>58</v>
      </c>
      <c r="B62" s="23" t="n">
        <v>46140</v>
      </c>
      <c r="C62" s="24" t="inlineStr">
        <is>
          <t>ACH credit - MERIDIAN PROPERTY MGMT</t>
        </is>
      </c>
      <c r="D62" s="24" t="n"/>
      <c r="E62" s="25" t="n">
        <v>7254.94</v>
      </c>
      <c r="F62" s="25" t="n">
        <v>25959.63</v>
      </c>
      <c r="G62" s="25">
        <f>G61+N(E62)-N(D62)</f>
        <v/>
      </c>
      <c r="H62" s="25">
        <f>ROUND(G62-F62,2)</f>
        <v/>
      </c>
      <c r="I62" s="24" t="inlineStr">
        <is>
          <t>Sales income</t>
        </is>
      </c>
      <c r="J62" s="24" t="inlineStr">
        <is>
          <t>200</t>
        </is>
      </c>
      <c r="K62" s="24" t="inlineStr">
        <is>
          <t>Income</t>
        </is>
      </c>
      <c r="L62" s="24" t="inlineStr">
        <is>
          <t>statement_2026-04.pdf</t>
        </is>
      </c>
      <c r="M62" s="22" t="n">
        <v>2</v>
      </c>
      <c r="N62" s="22" t="n">
        <v>30</v>
      </c>
      <c r="O62" s="26" t="inlineStr"/>
    </row>
    <row r="63">
      <c r="A63" s="22" t="n">
        <v>59</v>
      </c>
      <c r="B63" s="23" t="n">
        <v>46140</v>
      </c>
      <c r="C63" s="24" t="inlineStr">
        <is>
          <t>Card purchase - SHELL 8812</t>
        </is>
      </c>
      <c r="D63" s="25" t="n">
        <v>45.43</v>
      </c>
      <c r="E63" s="24" t="n"/>
      <c r="F63" s="25" t="n">
        <v>25914.2</v>
      </c>
      <c r="G63" s="25">
        <f>G62+N(E63)-N(D63)</f>
        <v/>
      </c>
      <c r="H63" s="25">
        <f>ROUND(G63-F63,2)</f>
        <v/>
      </c>
      <c r="I63" s="24" t="inlineStr">
        <is>
          <t>Motor vehicle &amp; travel</t>
        </is>
      </c>
      <c r="J63" s="24" t="inlineStr">
        <is>
          <t>449</t>
        </is>
      </c>
      <c r="K63" s="24" t="inlineStr">
        <is>
          <t>Expense</t>
        </is>
      </c>
      <c r="L63" s="24" t="inlineStr">
        <is>
          <t>statement_2026-04.pdf</t>
        </is>
      </c>
      <c r="M63" s="22" t="n">
        <v>2</v>
      </c>
      <c r="N63" s="22" t="n">
        <v>31</v>
      </c>
      <c r="O63" s="26" t="inlineStr"/>
    </row>
    <row r="64">
      <c r="A64" s="27" t="n">
        <v>60</v>
      </c>
      <c r="B64" s="28" t="n">
        <v>46140</v>
      </c>
      <c r="C64" s="29" t="inlineStr">
        <is>
          <t>ACH debit - TRF 88213</t>
        </is>
      </c>
      <c r="D64" s="30" t="n">
        <v>3000</v>
      </c>
      <c r="E64" s="29" t="n"/>
      <c r="F64" s="30" t="n">
        <v>22914.2</v>
      </c>
      <c r="G64" s="30">
        <f>G63+N(E64)-N(D64)</f>
        <v/>
      </c>
      <c r="H64" s="30">
        <f>ROUND(G64-F64,2)</f>
        <v/>
      </c>
      <c r="I64" s="29" t="inlineStr">
        <is>
          <t>Uncategorised — needs your call</t>
        </is>
      </c>
      <c r="J64" s="29" t="inlineStr"/>
      <c r="K64" s="29" t="inlineStr">
        <is>
          <t>Unknown</t>
        </is>
      </c>
      <c r="L64" s="29" t="inlineStr">
        <is>
          <t>statement_2026-04.pdf</t>
        </is>
      </c>
      <c r="M64" s="27" t="n">
        <v>2</v>
      </c>
      <c r="N64" s="27" t="n">
        <v>32</v>
      </c>
      <c r="O64" s="31" t="inlineStr">
        <is>
          <t>no counterparty on the statement — left uncategorised for you</t>
        </is>
      </c>
    </row>
    <row r="65">
      <c r="A65" s="22" t="n">
        <v>61</v>
      </c>
      <c r="B65" s="23" t="n">
        <v>46141</v>
      </c>
      <c r="C65" s="24" t="inlineStr">
        <is>
          <t>ACH debit - GUSTO PAYROLL</t>
        </is>
      </c>
      <c r="D65" s="25" t="n">
        <v>7184.4</v>
      </c>
      <c r="E65" s="24" t="n"/>
      <c r="F65" s="25" t="n">
        <v>15729.8</v>
      </c>
      <c r="G65" s="25">
        <f>G64+N(E65)-N(D65)</f>
        <v/>
      </c>
      <c r="H65" s="25">
        <f>ROUND(G65-F65,2)</f>
        <v/>
      </c>
      <c r="I65" s="24" t="inlineStr">
        <is>
          <t>Wages &amp; salaries</t>
        </is>
      </c>
      <c r="J65" s="24" t="inlineStr">
        <is>
          <t>477</t>
        </is>
      </c>
      <c r="K65" s="24" t="inlineStr">
        <is>
          <t>Expense</t>
        </is>
      </c>
      <c r="L65" s="24" t="inlineStr">
        <is>
          <t>statement_2026-04.pdf</t>
        </is>
      </c>
      <c r="M65" s="22" t="n">
        <v>2</v>
      </c>
      <c r="N65" s="22" t="n">
        <v>33</v>
      </c>
      <c r="O65" s="26" t="inlineStr"/>
    </row>
    <row r="66">
      <c r="A66" s="22" t="n">
        <v>62</v>
      </c>
      <c r="B66" s="23" t="n">
        <v>46141</v>
      </c>
      <c r="C66" s="24" t="inlineStr">
        <is>
          <t>ACH debit - GUSTO TAX SERVICE</t>
        </is>
      </c>
      <c r="D66" s="25" t="n">
        <v>2166.18</v>
      </c>
      <c r="E66" s="24" t="n"/>
      <c r="F66" s="25" t="n">
        <v>13563.62</v>
      </c>
      <c r="G66" s="25">
        <f>G65+N(E66)-N(D66)</f>
        <v/>
      </c>
      <c r="H66" s="25">
        <f>ROUND(G66-F66,2)</f>
        <v/>
      </c>
      <c r="I66" s="24" t="inlineStr">
        <is>
          <t>Payroll taxes</t>
        </is>
      </c>
      <c r="J66" s="24" t="inlineStr">
        <is>
          <t>478</t>
        </is>
      </c>
      <c r="K66" s="24" t="inlineStr">
        <is>
          <t>Expense</t>
        </is>
      </c>
      <c r="L66" s="24" t="inlineStr">
        <is>
          <t>statement_2026-04.pdf</t>
        </is>
      </c>
      <c r="M66" s="22" t="n">
        <v>2</v>
      </c>
      <c r="N66" s="22" t="n">
        <v>34</v>
      </c>
      <c r="O66" s="26" t="inlineStr"/>
    </row>
    <row r="67">
      <c r="A67" s="22" t="n">
        <v>63</v>
      </c>
      <c r="B67" s="23" t="n">
        <v>46141</v>
      </c>
      <c r="C67" s="24" t="inlineStr">
        <is>
          <t>Card purchase - HOME DEPOT 4417</t>
        </is>
      </c>
      <c r="D67" s="25" t="n">
        <v>803.55</v>
      </c>
      <c r="E67" s="24" t="n"/>
      <c r="F67" s="25" t="n">
        <v>12760.07</v>
      </c>
      <c r="G67" s="25">
        <f>G66+N(E67)-N(D67)</f>
        <v/>
      </c>
      <c r="H67" s="25">
        <f>ROUND(G67-F67,2)</f>
        <v/>
      </c>
      <c r="I67" s="24" t="inlineStr">
        <is>
          <t>Materials &amp; supplies</t>
        </is>
      </c>
      <c r="J67" s="24" t="inlineStr">
        <is>
          <t>310</t>
        </is>
      </c>
      <c r="K67" s="24" t="inlineStr">
        <is>
          <t>Expense</t>
        </is>
      </c>
      <c r="L67" s="24" t="inlineStr">
        <is>
          <t>statement_2026-04.pdf</t>
        </is>
      </c>
      <c r="M67" s="22" t="n">
        <v>2</v>
      </c>
      <c r="N67" s="22" t="n">
        <v>35</v>
      </c>
      <c r="O67" s="26" t="inlineStr"/>
    </row>
    <row r="68">
      <c r="A68" s="22" t="n">
        <v>64</v>
      </c>
      <c r="B68" s="23" t="n">
        <v>46142</v>
      </c>
      <c r="C68" s="24" t="inlineStr">
        <is>
          <t>Service charge - BUSINESS CHECKING MONTHLY FEE</t>
        </is>
      </c>
      <c r="D68" s="25" t="n">
        <v>28</v>
      </c>
      <c r="E68" s="24" t="n"/>
      <c r="F68" s="25" t="n">
        <v>12732.07</v>
      </c>
      <c r="G68" s="25">
        <f>G67+N(E68)-N(D68)</f>
        <v/>
      </c>
      <c r="H68" s="25">
        <f>ROUND(G68-F68,2)</f>
        <v/>
      </c>
      <c r="I68" s="24" t="inlineStr">
        <is>
          <t>Bank fees</t>
        </is>
      </c>
      <c r="J68" s="24" t="inlineStr">
        <is>
          <t>404</t>
        </is>
      </c>
      <c r="K68" s="24" t="inlineStr">
        <is>
          <t>Expense</t>
        </is>
      </c>
      <c r="L68" s="24" t="inlineStr">
        <is>
          <t>statement_2026-04.pdf</t>
        </is>
      </c>
      <c r="M68" s="22" t="n">
        <v>3</v>
      </c>
      <c r="N68" s="22" t="n">
        <v>1</v>
      </c>
      <c r="O68" s="26" t="inlineStr"/>
    </row>
    <row r="69">
      <c r="A69" s="22" t="n">
        <v>65</v>
      </c>
      <c r="B69" s="23" t="n">
        <v>46142</v>
      </c>
      <c r="C69" s="24" t="inlineStr">
        <is>
          <t>Card purchase - HOME DEPOT 4417</t>
        </is>
      </c>
      <c r="D69" s="25" t="n">
        <v>712.5599999999999</v>
      </c>
      <c r="E69" s="24" t="n"/>
      <c r="F69" s="25" t="n">
        <v>12019.51</v>
      </c>
      <c r="G69" s="25">
        <f>G68+N(E69)-N(D69)</f>
        <v/>
      </c>
      <c r="H69" s="25">
        <f>ROUND(G69-F69,2)</f>
        <v/>
      </c>
      <c r="I69" s="24" t="inlineStr">
        <is>
          <t>Materials &amp; supplies</t>
        </is>
      </c>
      <c r="J69" s="24" t="inlineStr">
        <is>
          <t>310</t>
        </is>
      </c>
      <c r="K69" s="24" t="inlineStr">
        <is>
          <t>Expense</t>
        </is>
      </c>
      <c r="L69" s="24" t="inlineStr">
        <is>
          <t>statement_2026-04.pdf</t>
        </is>
      </c>
      <c r="M69" s="22" t="n">
        <v>3</v>
      </c>
      <c r="N69" s="22" t="n">
        <v>2</v>
      </c>
      <c r="O69" s="26" t="inlineStr"/>
    </row>
    <row r="70">
      <c r="A70" s="22" t="n">
        <v>66</v>
      </c>
      <c r="B70" s="23" t="n">
        <v>46143</v>
      </c>
      <c r="C70" s="24" t="inlineStr">
        <is>
          <t>ACH debit - HARBOURSIDE PROPERTY RENT</t>
        </is>
      </c>
      <c r="D70" s="25" t="n">
        <v>2450</v>
      </c>
      <c r="E70" s="24" t="n"/>
      <c r="F70" s="25" t="n">
        <v>9569.51</v>
      </c>
      <c r="G70" s="25">
        <f>G69+N(E70)-N(D70)</f>
        <v/>
      </c>
      <c r="H70" s="25">
        <f>ROUND(G70-F70,2)</f>
        <v/>
      </c>
      <c r="I70" s="24" t="inlineStr">
        <is>
          <t>Rent</t>
        </is>
      </c>
      <c r="J70" s="24" t="inlineStr">
        <is>
          <t>469</t>
        </is>
      </c>
      <c r="K70" s="24" t="inlineStr">
        <is>
          <t>Expense</t>
        </is>
      </c>
      <c r="L70" s="24" t="inlineStr">
        <is>
          <t>statement_2026-05.pdf</t>
        </is>
      </c>
      <c r="M70" s="22" t="n">
        <v>1</v>
      </c>
      <c r="N70" s="22" t="n">
        <v>1</v>
      </c>
      <c r="O70" s="26" t="inlineStr"/>
    </row>
    <row r="71">
      <c r="A71" s="22" t="n">
        <v>67</v>
      </c>
      <c r="B71" s="23" t="n">
        <v>46144</v>
      </c>
      <c r="C71" s="24" t="inlineStr">
        <is>
          <t>Card purchase - ZOOM VIDEO</t>
        </is>
      </c>
      <c r="D71" s="25" t="n">
        <v>18.99</v>
      </c>
      <c r="E71" s="24" t="n"/>
      <c r="F71" s="25" t="n">
        <v>9550.52</v>
      </c>
      <c r="G71" s="25">
        <f>G70+N(E71)-N(D71)</f>
        <v/>
      </c>
      <c r="H71" s="25">
        <f>ROUND(G71-F71,2)</f>
        <v/>
      </c>
      <c r="I71" s="24" t="inlineStr">
        <is>
          <t>Subscriptions &amp; software</t>
        </is>
      </c>
      <c r="J71" s="24" t="inlineStr">
        <is>
          <t>485</t>
        </is>
      </c>
      <c r="K71" s="24" t="inlineStr">
        <is>
          <t>Expense</t>
        </is>
      </c>
      <c r="L71" s="24" t="inlineStr">
        <is>
          <t>statement_2026-05.pdf</t>
        </is>
      </c>
      <c r="M71" s="22" t="n">
        <v>1</v>
      </c>
      <c r="N71" s="22" t="n">
        <v>2</v>
      </c>
      <c r="O71" s="26" t="inlineStr"/>
    </row>
    <row r="72">
      <c r="A72" s="22" t="n">
        <v>68</v>
      </c>
      <c r="B72" s="23" t="n">
        <v>46144</v>
      </c>
      <c r="C72" s="24" t="inlineStr">
        <is>
          <t>Card purchase - HOME DEPOT 4417</t>
        </is>
      </c>
      <c r="D72" s="25" t="n">
        <v>77.16</v>
      </c>
      <c r="E72" s="24" t="n"/>
      <c r="F72" s="25" t="n">
        <v>9473.360000000001</v>
      </c>
      <c r="G72" s="25">
        <f>G71+N(E72)-N(D72)</f>
        <v/>
      </c>
      <c r="H72" s="25">
        <f>ROUND(G72-F72,2)</f>
        <v/>
      </c>
      <c r="I72" s="24" t="inlineStr">
        <is>
          <t>Materials &amp; supplies</t>
        </is>
      </c>
      <c r="J72" s="24" t="inlineStr">
        <is>
          <t>310</t>
        </is>
      </c>
      <c r="K72" s="24" t="inlineStr">
        <is>
          <t>Expense</t>
        </is>
      </c>
      <c r="L72" s="24" t="inlineStr">
        <is>
          <t>statement_2026-05.pdf</t>
        </is>
      </c>
      <c r="M72" s="22" t="n">
        <v>1</v>
      </c>
      <c r="N72" s="22" t="n">
        <v>3</v>
      </c>
      <c r="O72" s="26" t="inlineStr"/>
    </row>
    <row r="73">
      <c r="A73" s="22" t="n">
        <v>69</v>
      </c>
      <c r="B73" s="23" t="n">
        <v>46146</v>
      </c>
      <c r="C73" s="24" t="inlineStr">
        <is>
          <t>ACH debit - CITY UTILITIES</t>
        </is>
      </c>
      <c r="D73" s="25" t="n">
        <v>178.29</v>
      </c>
      <c r="E73" s="24" t="n"/>
      <c r="F73" s="25" t="n">
        <v>9295.07</v>
      </c>
      <c r="G73" s="25">
        <f>G72+N(E73)-N(D73)</f>
        <v/>
      </c>
      <c r="H73" s="25">
        <f>ROUND(G73-F73,2)</f>
        <v/>
      </c>
      <c r="I73" s="24" t="inlineStr">
        <is>
          <t>Light, power, heating</t>
        </is>
      </c>
      <c r="J73" s="24" t="inlineStr">
        <is>
          <t>445</t>
        </is>
      </c>
      <c r="K73" s="24" t="inlineStr">
        <is>
          <t>Expense</t>
        </is>
      </c>
      <c r="L73" s="24" t="inlineStr">
        <is>
          <t>statement_2026-05.pdf</t>
        </is>
      </c>
      <c r="M73" s="22" t="n">
        <v>1</v>
      </c>
      <c r="N73" s="22" t="n">
        <v>4</v>
      </c>
      <c r="O73" s="26" t="inlineStr"/>
    </row>
    <row r="74">
      <c r="A74" s="22" t="n">
        <v>70</v>
      </c>
      <c r="B74" s="23" t="n">
        <v>46146</v>
      </c>
      <c r="C74" s="24" t="inlineStr">
        <is>
          <t>Card purchase - ADOBE CREATIVE CLOUD</t>
        </is>
      </c>
      <c r="D74" s="25" t="n">
        <v>89.98</v>
      </c>
      <c r="E74" s="24" t="n"/>
      <c r="F74" s="25" t="n">
        <v>9205.09</v>
      </c>
      <c r="G74" s="25">
        <f>G73+N(E74)-N(D74)</f>
        <v/>
      </c>
      <c r="H74" s="25">
        <f>ROUND(G74-F74,2)</f>
        <v/>
      </c>
      <c r="I74" s="24" t="inlineStr">
        <is>
          <t>Subscriptions &amp; software</t>
        </is>
      </c>
      <c r="J74" s="24" t="inlineStr">
        <is>
          <t>485</t>
        </is>
      </c>
      <c r="K74" s="24" t="inlineStr">
        <is>
          <t>Expense</t>
        </is>
      </c>
      <c r="L74" s="24" t="inlineStr">
        <is>
          <t>statement_2026-05.pdf</t>
        </is>
      </c>
      <c r="M74" s="22" t="n">
        <v>1</v>
      </c>
      <c r="N74" s="22" t="n">
        <v>5</v>
      </c>
      <c r="O74" s="26" t="inlineStr"/>
    </row>
    <row r="75">
      <c r="A75" s="22" t="n">
        <v>71</v>
      </c>
      <c r="B75" s="23" t="n">
        <v>46146</v>
      </c>
      <c r="C75" s="24" t="inlineStr">
        <is>
          <t>Card purchase - DROPBOX BUSINESS</t>
        </is>
      </c>
      <c r="D75" s="25" t="n">
        <v>24</v>
      </c>
      <c r="E75" s="24" t="n"/>
      <c r="F75" s="25" t="n">
        <v>9181.09</v>
      </c>
      <c r="G75" s="25">
        <f>G74+N(E75)-N(D75)</f>
        <v/>
      </c>
      <c r="H75" s="25">
        <f>ROUND(G75-F75,2)</f>
        <v/>
      </c>
      <c r="I75" s="24" t="inlineStr">
        <is>
          <t>Subscriptions &amp; software</t>
        </is>
      </c>
      <c r="J75" s="24" t="inlineStr">
        <is>
          <t>485</t>
        </is>
      </c>
      <c r="K75" s="24" t="inlineStr">
        <is>
          <t>Expense</t>
        </is>
      </c>
      <c r="L75" s="24" t="inlineStr">
        <is>
          <t>statement_2026-05.pdf</t>
        </is>
      </c>
      <c r="M75" s="22" t="n">
        <v>1</v>
      </c>
      <c r="N75" s="22" t="n">
        <v>6</v>
      </c>
      <c r="O75" s="26" t="inlineStr"/>
    </row>
    <row r="76">
      <c r="A76" s="22" t="n">
        <v>72</v>
      </c>
      <c r="B76" s="23" t="n">
        <v>46146</v>
      </c>
      <c r="C76" s="24" t="inlineStr">
        <is>
          <t>Card purchase - HOME DEPOT 4417</t>
        </is>
      </c>
      <c r="D76" s="25" t="n">
        <v>606.8</v>
      </c>
      <c r="E76" s="24" t="n"/>
      <c r="F76" s="25" t="n">
        <v>8574.290000000001</v>
      </c>
      <c r="G76" s="25">
        <f>G75+N(E76)-N(D76)</f>
        <v/>
      </c>
      <c r="H76" s="25">
        <f>ROUND(G76-F76,2)</f>
        <v/>
      </c>
      <c r="I76" s="24" t="inlineStr">
        <is>
          <t>Materials &amp; supplies</t>
        </is>
      </c>
      <c r="J76" s="24" t="inlineStr">
        <is>
          <t>310</t>
        </is>
      </c>
      <c r="K76" s="24" t="inlineStr">
        <is>
          <t>Expense</t>
        </is>
      </c>
      <c r="L76" s="24" t="inlineStr">
        <is>
          <t>statement_2026-05.pdf</t>
        </is>
      </c>
      <c r="M76" s="22" t="n">
        <v>1</v>
      </c>
      <c r="N76" s="22" t="n">
        <v>7</v>
      </c>
      <c r="O76" s="26" t="inlineStr"/>
    </row>
    <row r="77">
      <c r="A77" s="22" t="n">
        <v>73</v>
      </c>
      <c r="B77" s="23" t="n">
        <v>46146</v>
      </c>
      <c r="C77" s="24" t="inlineStr">
        <is>
          <t>Card purchase - TIMBERLINE SUPPLY CO</t>
        </is>
      </c>
      <c r="D77" s="25" t="n">
        <v>347.36</v>
      </c>
      <c r="E77" s="24" t="n"/>
      <c r="F77" s="25" t="n">
        <v>8226.93</v>
      </c>
      <c r="G77" s="25">
        <f>G76+N(E77)-N(D77)</f>
        <v/>
      </c>
      <c r="H77" s="25">
        <f>ROUND(G77-F77,2)</f>
        <v/>
      </c>
      <c r="I77" s="24" t="inlineStr">
        <is>
          <t>Materials &amp; supplies</t>
        </is>
      </c>
      <c r="J77" s="24" t="inlineStr">
        <is>
          <t>310</t>
        </is>
      </c>
      <c r="K77" s="24" t="inlineStr">
        <is>
          <t>Expense</t>
        </is>
      </c>
      <c r="L77" s="24" t="inlineStr">
        <is>
          <t>statement_2026-05.pdf</t>
        </is>
      </c>
      <c r="M77" s="22" t="n">
        <v>1</v>
      </c>
      <c r="N77" s="22" t="n">
        <v>8</v>
      </c>
      <c r="O77" s="26" t="inlineStr"/>
    </row>
    <row r="78">
      <c r="A78" s="22" t="n">
        <v>74</v>
      </c>
      <c r="B78" s="23" t="n">
        <v>46147</v>
      </c>
      <c r="C78" s="24" t="inlineStr">
        <is>
          <t>Card purchase - TIMBERLINE SUPPLY CO</t>
        </is>
      </c>
      <c r="D78" s="25" t="n">
        <v>404.34</v>
      </c>
      <c r="E78" s="24" t="n"/>
      <c r="F78" s="25" t="n">
        <v>7822.59</v>
      </c>
      <c r="G78" s="25">
        <f>G77+N(E78)-N(D78)</f>
        <v/>
      </c>
      <c r="H78" s="25">
        <f>ROUND(G78-F78,2)</f>
        <v/>
      </c>
      <c r="I78" s="24" t="inlineStr">
        <is>
          <t>Materials &amp; supplies</t>
        </is>
      </c>
      <c r="J78" s="24" t="inlineStr">
        <is>
          <t>310</t>
        </is>
      </c>
      <c r="K78" s="24" t="inlineStr">
        <is>
          <t>Expense</t>
        </is>
      </c>
      <c r="L78" s="24" t="inlineStr">
        <is>
          <t>statement_2026-05.pdf</t>
        </is>
      </c>
      <c r="M78" s="22" t="n">
        <v>1</v>
      </c>
      <c r="N78" s="22" t="n">
        <v>9</v>
      </c>
      <c r="O78" s="26" t="inlineStr"/>
    </row>
    <row r="79">
      <c r="A79" s="22" t="n">
        <v>75</v>
      </c>
      <c r="B79" s="23" t="n">
        <v>46148</v>
      </c>
      <c r="C79" s="24" t="inlineStr">
        <is>
          <t>Deposit - INVOICE PAYMENT - BRIGHTWATER HOTELS</t>
        </is>
      </c>
      <c r="D79" s="24" t="n"/>
      <c r="E79" s="25" t="n">
        <v>2208.91</v>
      </c>
      <c r="F79" s="25" t="n">
        <v>10031.5</v>
      </c>
      <c r="G79" s="25">
        <f>G78+N(E79)-N(D79)</f>
        <v/>
      </c>
      <c r="H79" s="25">
        <f>ROUND(G79-F79,2)</f>
        <v/>
      </c>
      <c r="I79" s="24" t="inlineStr">
        <is>
          <t>Sales income</t>
        </is>
      </c>
      <c r="J79" s="24" t="inlineStr">
        <is>
          <t>200</t>
        </is>
      </c>
      <c r="K79" s="24" t="inlineStr">
        <is>
          <t>Income</t>
        </is>
      </c>
      <c r="L79" s="24" t="inlineStr">
        <is>
          <t>statement_2026-05.pdf</t>
        </is>
      </c>
      <c r="M79" s="22" t="n">
        <v>1</v>
      </c>
      <c r="N79" s="22" t="n">
        <v>10</v>
      </c>
      <c r="O79" s="26" t="inlineStr"/>
    </row>
    <row r="80">
      <c r="A80" s="22" t="n">
        <v>76</v>
      </c>
      <c r="B80" s="23" t="n">
        <v>46148</v>
      </c>
      <c r="C80" s="24" t="inlineStr">
        <is>
          <t>Card purchase - HOME DEPOT 4417</t>
        </is>
      </c>
      <c r="D80" s="25" t="n">
        <v>912.26</v>
      </c>
      <c r="E80" s="24" t="n"/>
      <c r="F80" s="25" t="n">
        <v>9119.24</v>
      </c>
      <c r="G80" s="25">
        <f>G79+N(E80)-N(D80)</f>
        <v/>
      </c>
      <c r="H80" s="25">
        <f>ROUND(G80-F80,2)</f>
        <v/>
      </c>
      <c r="I80" s="24" t="inlineStr">
        <is>
          <t>Materials &amp; supplies</t>
        </is>
      </c>
      <c r="J80" s="24" t="inlineStr">
        <is>
          <t>310</t>
        </is>
      </c>
      <c r="K80" s="24" t="inlineStr">
        <is>
          <t>Expense</t>
        </is>
      </c>
      <c r="L80" s="24" t="inlineStr">
        <is>
          <t>statement_2026-05.pdf</t>
        </is>
      </c>
      <c r="M80" s="22" t="n">
        <v>1</v>
      </c>
      <c r="N80" s="22" t="n">
        <v>11</v>
      </c>
      <c r="O80" s="26" t="inlineStr"/>
    </row>
    <row r="81">
      <c r="A81" s="22" t="n">
        <v>77</v>
      </c>
      <c r="B81" s="23" t="n">
        <v>46148</v>
      </c>
      <c r="C81" s="24" t="inlineStr">
        <is>
          <t>Card purchase - FABRIC HOUSE 220</t>
        </is>
      </c>
      <c r="D81" s="25" t="n">
        <v>594.77</v>
      </c>
      <c r="E81" s="24" t="n"/>
      <c r="F81" s="25" t="n">
        <v>8524.469999999999</v>
      </c>
      <c r="G81" s="25">
        <f>G80+N(E81)-N(D81)</f>
        <v/>
      </c>
      <c r="H81" s="25">
        <f>ROUND(G81-F81,2)</f>
        <v/>
      </c>
      <c r="I81" s="24" t="inlineStr">
        <is>
          <t>Materials &amp; supplies</t>
        </is>
      </c>
      <c r="J81" s="24" t="inlineStr">
        <is>
          <t>310</t>
        </is>
      </c>
      <c r="K81" s="24" t="inlineStr">
        <is>
          <t>Expense</t>
        </is>
      </c>
      <c r="L81" s="24" t="inlineStr">
        <is>
          <t>statement_2026-05.pdf</t>
        </is>
      </c>
      <c r="M81" s="22" t="n">
        <v>1</v>
      </c>
      <c r="N81" s="22" t="n">
        <v>12</v>
      </c>
      <c r="O81" s="26" t="inlineStr"/>
    </row>
    <row r="82">
      <c r="A82" s="22" t="n">
        <v>78</v>
      </c>
      <c r="B82" s="23" t="n">
        <v>46148</v>
      </c>
      <c r="C82" s="24" t="inlineStr">
        <is>
          <t>Card purchase - FABRIC HOUSE 220</t>
        </is>
      </c>
      <c r="D82" s="25" t="n">
        <v>499.62</v>
      </c>
      <c r="E82" s="24" t="n"/>
      <c r="F82" s="25" t="n">
        <v>8024.85</v>
      </c>
      <c r="G82" s="25">
        <f>G81+N(E82)-N(D82)</f>
        <v/>
      </c>
      <c r="H82" s="25">
        <f>ROUND(G82-F82,2)</f>
        <v/>
      </c>
      <c r="I82" s="24" t="inlineStr">
        <is>
          <t>Materials &amp; supplies</t>
        </is>
      </c>
      <c r="J82" s="24" t="inlineStr">
        <is>
          <t>310</t>
        </is>
      </c>
      <c r="K82" s="24" t="inlineStr">
        <is>
          <t>Expense</t>
        </is>
      </c>
      <c r="L82" s="24" t="inlineStr">
        <is>
          <t>statement_2026-05.pdf</t>
        </is>
      </c>
      <c r="M82" s="22" t="n">
        <v>1</v>
      </c>
      <c r="N82" s="22" t="n">
        <v>13</v>
      </c>
      <c r="O82" s="26" t="inlineStr"/>
    </row>
    <row r="83">
      <c r="A83" s="22" t="n">
        <v>79</v>
      </c>
      <c r="B83" s="23" t="n">
        <v>46148</v>
      </c>
      <c r="C83" s="24" t="inlineStr">
        <is>
          <t>Card purchase - AMZN MKTPLACE</t>
        </is>
      </c>
      <c r="D83" s="25" t="n">
        <v>515.67</v>
      </c>
      <c r="E83" s="24" t="n"/>
      <c r="F83" s="25" t="n">
        <v>7509.18</v>
      </c>
      <c r="G83" s="25">
        <f>G82+N(E83)-N(D83)</f>
        <v/>
      </c>
      <c r="H83" s="25">
        <f>ROUND(G83-F83,2)</f>
        <v/>
      </c>
      <c r="I83" s="24" t="inlineStr">
        <is>
          <t>Materials &amp; supplies</t>
        </is>
      </c>
      <c r="J83" s="24" t="inlineStr">
        <is>
          <t>310</t>
        </is>
      </c>
      <c r="K83" s="24" t="inlineStr">
        <is>
          <t>Expense</t>
        </is>
      </c>
      <c r="L83" s="24" t="inlineStr">
        <is>
          <t>statement_2026-05.pdf</t>
        </is>
      </c>
      <c r="M83" s="22" t="n">
        <v>1</v>
      </c>
      <c r="N83" s="22" t="n">
        <v>14</v>
      </c>
      <c r="O83" s="26" t="inlineStr"/>
    </row>
    <row r="84">
      <c r="A84" s="22" t="n">
        <v>80</v>
      </c>
      <c r="B84" s="23" t="n">
        <v>46149</v>
      </c>
      <c r="C84" s="24" t="inlineStr">
        <is>
          <t>ACH debit - VERIZON BUSINESS</t>
        </is>
      </c>
      <c r="D84" s="25" t="n">
        <v>186.32</v>
      </c>
      <c r="E84" s="24" t="n"/>
      <c r="F84" s="25" t="n">
        <v>7322.86</v>
      </c>
      <c r="G84" s="25">
        <f>G83+N(E84)-N(D84)</f>
        <v/>
      </c>
      <c r="H84" s="25">
        <f>ROUND(G84-F84,2)</f>
        <v/>
      </c>
      <c r="I84" s="24" t="inlineStr">
        <is>
          <t>Telephone &amp; internet</t>
        </is>
      </c>
      <c r="J84" s="24" t="inlineStr">
        <is>
          <t>489</t>
        </is>
      </c>
      <c r="K84" s="24" t="inlineStr">
        <is>
          <t>Expense</t>
        </is>
      </c>
      <c r="L84" s="24" t="inlineStr">
        <is>
          <t>statement_2026-05.pdf</t>
        </is>
      </c>
      <c r="M84" s="22" t="n">
        <v>1</v>
      </c>
      <c r="N84" s="22" t="n">
        <v>15</v>
      </c>
      <c r="O84" s="26" t="inlineStr"/>
    </row>
    <row r="85">
      <c r="A85" s="22" t="n">
        <v>81</v>
      </c>
      <c r="B85" s="23" t="n">
        <v>46149</v>
      </c>
      <c r="C85" s="24" t="inlineStr">
        <is>
          <t>ACH debit - VOSS JOINERY (SUBCONTRACT)</t>
        </is>
      </c>
      <c r="D85" s="25" t="n">
        <v>1143.26</v>
      </c>
      <c r="E85" s="24" t="n"/>
      <c r="F85" s="25" t="n">
        <v>6179.6</v>
      </c>
      <c r="G85" s="25">
        <f>G84+N(E85)-N(D85)</f>
        <v/>
      </c>
      <c r="H85" s="25">
        <f>ROUND(G85-F85,2)</f>
        <v/>
      </c>
      <c r="I85" s="24" t="inlineStr">
        <is>
          <t>Subcontractors</t>
        </is>
      </c>
      <c r="J85" s="24" t="inlineStr">
        <is>
          <t>325</t>
        </is>
      </c>
      <c r="K85" s="24" t="inlineStr">
        <is>
          <t>Expense</t>
        </is>
      </c>
      <c r="L85" s="24" t="inlineStr">
        <is>
          <t>statement_2026-05.pdf</t>
        </is>
      </c>
      <c r="M85" s="22" t="n">
        <v>1</v>
      </c>
      <c r="N85" s="22" t="n">
        <v>16</v>
      </c>
      <c r="O85" s="26" t="inlineStr"/>
    </row>
    <row r="86">
      <c r="A86" s="22" t="n">
        <v>82</v>
      </c>
      <c r="B86" s="23" t="n">
        <v>46150</v>
      </c>
      <c r="C86" s="24" t="inlineStr">
        <is>
          <t>Card purchase - TIMBERLINE SUPPLY CO</t>
        </is>
      </c>
      <c r="D86" s="25" t="n">
        <v>727.15</v>
      </c>
      <c r="E86" s="24" t="n"/>
      <c r="F86" s="25" t="n">
        <v>5452.45</v>
      </c>
      <c r="G86" s="25">
        <f>G85+N(E86)-N(D86)</f>
        <v/>
      </c>
      <c r="H86" s="25">
        <f>ROUND(G86-F86,2)</f>
        <v/>
      </c>
      <c r="I86" s="24" t="inlineStr">
        <is>
          <t>Materials &amp; supplies</t>
        </is>
      </c>
      <c r="J86" s="24" t="inlineStr">
        <is>
          <t>310</t>
        </is>
      </c>
      <c r="K86" s="24" t="inlineStr">
        <is>
          <t>Expense</t>
        </is>
      </c>
      <c r="L86" s="24" t="inlineStr">
        <is>
          <t>statement_2026-05.pdf</t>
        </is>
      </c>
      <c r="M86" s="22" t="n">
        <v>1</v>
      </c>
      <c r="N86" s="22" t="n">
        <v>17</v>
      </c>
      <c r="O86" s="26" t="inlineStr"/>
    </row>
    <row r="87">
      <c r="A87" s="22" t="n">
        <v>83</v>
      </c>
      <c r="B87" s="23" t="n">
        <v>46150</v>
      </c>
      <c r="C87" s="24" t="inlineStr">
        <is>
          <t>Card purchase - HOME DEPOT 4417</t>
        </is>
      </c>
      <c r="D87" s="25" t="n">
        <v>375.22</v>
      </c>
      <c r="E87" s="24" t="n"/>
      <c r="F87" s="25" t="n">
        <v>5077.23</v>
      </c>
      <c r="G87" s="25">
        <f>G86+N(E87)-N(D87)</f>
        <v/>
      </c>
      <c r="H87" s="25">
        <f>ROUND(G87-F87,2)</f>
        <v/>
      </c>
      <c r="I87" s="24" t="inlineStr">
        <is>
          <t>Materials &amp; supplies</t>
        </is>
      </c>
      <c r="J87" s="24" t="inlineStr">
        <is>
          <t>310</t>
        </is>
      </c>
      <c r="K87" s="24" t="inlineStr">
        <is>
          <t>Expense</t>
        </is>
      </c>
      <c r="L87" s="24" t="inlineStr">
        <is>
          <t>statement_2026-05.pdf</t>
        </is>
      </c>
      <c r="M87" s="22" t="n">
        <v>1</v>
      </c>
      <c r="N87" s="22" t="n">
        <v>18</v>
      </c>
      <c r="O87" s="26" t="inlineStr"/>
    </row>
    <row r="88">
      <c r="A88" s="22" t="n">
        <v>84</v>
      </c>
      <c r="B88" s="23" t="n">
        <v>46150</v>
      </c>
      <c r="C88" s="24" t="inlineStr">
        <is>
          <t>Card purchase - PAINTWORKS TRADE</t>
        </is>
      </c>
      <c r="D88" s="25" t="n">
        <v>876.03</v>
      </c>
      <c r="E88" s="24" t="n"/>
      <c r="F88" s="25" t="n">
        <v>4201.2</v>
      </c>
      <c r="G88" s="25">
        <f>G87+N(E88)-N(D88)</f>
        <v/>
      </c>
      <c r="H88" s="25">
        <f>ROUND(G88-F88,2)</f>
        <v/>
      </c>
      <c r="I88" s="24" t="inlineStr">
        <is>
          <t>Materials &amp; supplies</t>
        </is>
      </c>
      <c r="J88" s="24" t="inlineStr">
        <is>
          <t>310</t>
        </is>
      </c>
      <c r="K88" s="24" t="inlineStr">
        <is>
          <t>Expense</t>
        </is>
      </c>
      <c r="L88" s="24" t="inlineStr">
        <is>
          <t>statement_2026-05.pdf</t>
        </is>
      </c>
      <c r="M88" s="22" t="n">
        <v>1</v>
      </c>
      <c r="N88" s="22" t="n">
        <v>19</v>
      </c>
      <c r="O88" s="26" t="inlineStr"/>
    </row>
    <row r="89">
      <c r="A89" s="22" t="n">
        <v>85</v>
      </c>
      <c r="B89" s="23" t="n">
        <v>46151</v>
      </c>
      <c r="C89" s="24" t="inlineStr">
        <is>
          <t>ACH debit - HARTFORD INSURANCE PREMIUM</t>
        </is>
      </c>
      <c r="D89" s="25" t="n">
        <v>412.55</v>
      </c>
      <c r="E89" s="24" t="n"/>
      <c r="F89" s="25" t="n">
        <v>3788.65</v>
      </c>
      <c r="G89" s="25">
        <f>G88+N(E89)-N(D89)</f>
        <v/>
      </c>
      <c r="H89" s="25">
        <f>ROUND(G89-F89,2)</f>
        <v/>
      </c>
      <c r="I89" s="24" t="inlineStr">
        <is>
          <t>Insurance</t>
        </is>
      </c>
      <c r="J89" s="24" t="inlineStr">
        <is>
          <t>433</t>
        </is>
      </c>
      <c r="K89" s="24" t="inlineStr">
        <is>
          <t>Expense</t>
        </is>
      </c>
      <c r="L89" s="24" t="inlineStr">
        <is>
          <t>statement_2026-05.pdf</t>
        </is>
      </c>
      <c r="M89" s="22" t="n">
        <v>1</v>
      </c>
      <c r="N89" s="22" t="n">
        <v>20</v>
      </c>
      <c r="O89" s="26" t="inlineStr"/>
    </row>
    <row r="90">
      <c r="A90" s="22" t="n">
        <v>86</v>
      </c>
      <c r="B90" s="23" t="n">
        <v>46151</v>
      </c>
      <c r="C90" s="24" t="inlineStr">
        <is>
          <t>Deposit - INVOICE PAYMENT - HALVERSON DESIGN</t>
        </is>
      </c>
      <c r="D90" s="24" t="n"/>
      <c r="E90" s="25" t="n">
        <v>5135.63</v>
      </c>
      <c r="F90" s="25" t="n">
        <v>8924.280000000001</v>
      </c>
      <c r="G90" s="25">
        <f>G89+N(E90)-N(D90)</f>
        <v/>
      </c>
      <c r="H90" s="25">
        <f>ROUND(G90-F90,2)</f>
        <v/>
      </c>
      <c r="I90" s="24" t="inlineStr">
        <is>
          <t>Sales income</t>
        </is>
      </c>
      <c r="J90" s="24" t="inlineStr">
        <is>
          <t>200</t>
        </is>
      </c>
      <c r="K90" s="24" t="inlineStr">
        <is>
          <t>Income</t>
        </is>
      </c>
      <c r="L90" s="24" t="inlineStr">
        <is>
          <t>statement_2026-05.pdf</t>
        </is>
      </c>
      <c r="M90" s="22" t="n">
        <v>1</v>
      </c>
      <c r="N90" s="22" t="n">
        <v>21</v>
      </c>
      <c r="O90" s="26" t="inlineStr"/>
    </row>
    <row r="91">
      <c r="A91" s="22" t="n">
        <v>87</v>
      </c>
      <c r="B91" s="23" t="n">
        <v>46151</v>
      </c>
      <c r="C91" s="24" t="inlineStr">
        <is>
          <t>Card purchase - PAINTWORKS TRADE</t>
        </is>
      </c>
      <c r="D91" s="25" t="n">
        <v>303.79</v>
      </c>
      <c r="E91" s="24" t="n"/>
      <c r="F91" s="25" t="n">
        <v>8620.49</v>
      </c>
      <c r="G91" s="25">
        <f>G90+N(E91)-N(D91)</f>
        <v/>
      </c>
      <c r="H91" s="25">
        <f>ROUND(G91-F91,2)</f>
        <v/>
      </c>
      <c r="I91" s="24" t="inlineStr">
        <is>
          <t>Materials &amp; supplies</t>
        </is>
      </c>
      <c r="J91" s="24" t="inlineStr">
        <is>
          <t>310</t>
        </is>
      </c>
      <c r="K91" s="24" t="inlineStr">
        <is>
          <t>Expense</t>
        </is>
      </c>
      <c r="L91" s="24" t="inlineStr">
        <is>
          <t>statement_2026-05.pdf</t>
        </is>
      </c>
      <c r="M91" s="22" t="n">
        <v>1</v>
      </c>
      <c r="N91" s="22" t="n">
        <v>22</v>
      </c>
      <c r="O91" s="26" t="inlineStr"/>
    </row>
    <row r="92">
      <c r="A92" s="22" t="n">
        <v>88</v>
      </c>
      <c r="B92" s="23" t="n">
        <v>46151</v>
      </c>
      <c r="C92" s="24" t="inlineStr">
        <is>
          <t>Card purchase - TIMBERLINE SUPPLY CO</t>
        </is>
      </c>
      <c r="D92" s="25" t="n">
        <v>855.6</v>
      </c>
      <c r="E92" s="24" t="n"/>
      <c r="F92" s="25" t="n">
        <v>7764.89</v>
      </c>
      <c r="G92" s="25">
        <f>G91+N(E92)-N(D92)</f>
        <v/>
      </c>
      <c r="H92" s="25">
        <f>ROUND(G92-F92,2)</f>
        <v/>
      </c>
      <c r="I92" s="24" t="inlineStr">
        <is>
          <t>Materials &amp; supplies</t>
        </is>
      </c>
      <c r="J92" s="24" t="inlineStr">
        <is>
          <t>310</t>
        </is>
      </c>
      <c r="K92" s="24" t="inlineStr">
        <is>
          <t>Expense</t>
        </is>
      </c>
      <c r="L92" s="24" t="inlineStr">
        <is>
          <t>statement_2026-05.pdf</t>
        </is>
      </c>
      <c r="M92" s="22" t="n">
        <v>1</v>
      </c>
      <c r="N92" s="22" t="n">
        <v>23</v>
      </c>
      <c r="O92" s="26" t="inlineStr"/>
    </row>
    <row r="93">
      <c r="A93" s="22" t="n">
        <v>89</v>
      </c>
      <c r="B93" s="23" t="n">
        <v>46151</v>
      </c>
      <c r="C93" s="24" t="inlineStr">
        <is>
          <t>Card purchase - NORTHGATE FUEL #221</t>
        </is>
      </c>
      <c r="D93" s="25" t="n">
        <v>66.03</v>
      </c>
      <c r="E93" s="24" t="n"/>
      <c r="F93" s="25" t="n">
        <v>7698.86</v>
      </c>
      <c r="G93" s="25">
        <f>G92+N(E93)-N(D93)</f>
        <v/>
      </c>
      <c r="H93" s="25">
        <f>ROUND(G93-F93,2)</f>
        <v/>
      </c>
      <c r="I93" s="24" t="inlineStr">
        <is>
          <t>Motor vehicle &amp; travel</t>
        </is>
      </c>
      <c r="J93" s="24" t="inlineStr">
        <is>
          <t>449</t>
        </is>
      </c>
      <c r="K93" s="24" t="inlineStr">
        <is>
          <t>Expense</t>
        </is>
      </c>
      <c r="L93" s="24" t="inlineStr">
        <is>
          <t>statement_2026-05.pdf</t>
        </is>
      </c>
      <c r="M93" s="22" t="n">
        <v>1</v>
      </c>
      <c r="N93" s="22" t="n">
        <v>24</v>
      </c>
      <c r="O93" s="26" t="inlineStr"/>
    </row>
    <row r="94">
      <c r="A94" s="22" t="n">
        <v>90</v>
      </c>
      <c r="B94" s="23" t="n">
        <v>46151</v>
      </c>
      <c r="C94" s="24" t="inlineStr">
        <is>
          <t>ACH debit - VOSS JOINERY (SUBCONTRACT)</t>
        </is>
      </c>
      <c r="D94" s="25" t="n">
        <v>1704.76</v>
      </c>
      <c r="E94" s="24" t="n"/>
      <c r="F94" s="25" t="n">
        <v>5994.1</v>
      </c>
      <c r="G94" s="25">
        <f>G93+N(E94)-N(D94)</f>
        <v/>
      </c>
      <c r="H94" s="25">
        <f>ROUND(G94-F94,2)</f>
        <v/>
      </c>
      <c r="I94" s="24" t="inlineStr">
        <is>
          <t>Subcontractors</t>
        </is>
      </c>
      <c r="J94" s="24" t="inlineStr">
        <is>
          <t>325</t>
        </is>
      </c>
      <c r="K94" s="24" t="inlineStr">
        <is>
          <t>Expense</t>
        </is>
      </c>
      <c r="L94" s="24" t="inlineStr">
        <is>
          <t>statement_2026-05.pdf</t>
        </is>
      </c>
      <c r="M94" s="22" t="n">
        <v>1</v>
      </c>
      <c r="N94" s="22" t="n">
        <v>25</v>
      </c>
      <c r="O94" s="26" t="inlineStr"/>
    </row>
    <row r="95">
      <c r="A95" s="22" t="n">
        <v>91</v>
      </c>
      <c r="B95" s="23" t="n">
        <v>46153</v>
      </c>
      <c r="C95" s="24" t="inlineStr">
        <is>
          <t>ACH credit - CALDWELL &amp; SONS</t>
        </is>
      </c>
      <c r="D95" s="24" t="n"/>
      <c r="E95" s="25" t="n">
        <v>6389.8</v>
      </c>
      <c r="F95" s="25" t="n">
        <v>12383.9</v>
      </c>
      <c r="G95" s="25">
        <f>G94+N(E95)-N(D95)</f>
        <v/>
      </c>
      <c r="H95" s="25">
        <f>ROUND(G95-F95,2)</f>
        <v/>
      </c>
      <c r="I95" s="24" t="inlineStr">
        <is>
          <t>Sales income</t>
        </is>
      </c>
      <c r="J95" s="24" t="inlineStr">
        <is>
          <t>200</t>
        </is>
      </c>
      <c r="K95" s="24" t="inlineStr">
        <is>
          <t>Income</t>
        </is>
      </c>
      <c r="L95" s="24" t="inlineStr">
        <is>
          <t>statement_2026-05.pdf</t>
        </is>
      </c>
      <c r="M95" s="22" t="n">
        <v>1</v>
      </c>
      <c r="N95" s="22" t="n">
        <v>26</v>
      </c>
      <c r="O95" s="26" t="inlineStr"/>
    </row>
    <row r="96">
      <c r="A96" s="27" t="n">
        <v>92</v>
      </c>
      <c r="B96" s="28" t="n">
        <v>46153</v>
      </c>
      <c r="C96" s="29" t="inlineStr">
        <is>
          <t>Deposit - BRIGHTWATER HOTELS LTD PARTIAL SETTLEMENT OF INVOICE 2026-0418 AND INVOICE 2026-0431 PER REMITTANCE ADVICE</t>
        </is>
      </c>
      <c r="D96" s="29" t="n"/>
      <c r="E96" s="30" t="n">
        <v>9260</v>
      </c>
      <c r="F96" s="30" t="n">
        <v>21643.9</v>
      </c>
      <c r="G96" s="30">
        <f>G95+N(E96)-N(D96)</f>
        <v/>
      </c>
      <c r="H96" s="30">
        <f>ROUND(G96-F96,2)</f>
        <v/>
      </c>
      <c r="I96" s="29" t="inlineStr">
        <is>
          <t>Sales income</t>
        </is>
      </c>
      <c r="J96" s="29" t="inlineStr">
        <is>
          <t>200</t>
        </is>
      </c>
      <c r="K96" s="29" t="inlineStr">
        <is>
          <t>Income</t>
        </is>
      </c>
      <c r="L96" s="29" t="inlineStr">
        <is>
          <t>statement_2026-05.pdf</t>
        </is>
      </c>
      <c r="M96" s="27" t="n">
        <v>1</v>
      </c>
      <c r="N96" s="27" t="n">
        <v>27</v>
      </c>
      <c r="O96" s="31" t="inlineStr">
        <is>
          <t>description printed over two lines in the PDF — joined</t>
        </is>
      </c>
    </row>
    <row r="97">
      <c r="A97" s="22" t="n">
        <v>93</v>
      </c>
      <c r="B97" s="23" t="n">
        <v>46154</v>
      </c>
      <c r="C97" s="24" t="inlineStr">
        <is>
          <t>Card purchase - PAINTWORKS TRADE</t>
        </is>
      </c>
      <c r="D97" s="25" t="n">
        <v>187.3</v>
      </c>
      <c r="E97" s="24" t="n"/>
      <c r="F97" s="25" t="n">
        <v>21456.6</v>
      </c>
      <c r="G97" s="25">
        <f>G96+N(E97)-N(D97)</f>
        <v/>
      </c>
      <c r="H97" s="25">
        <f>ROUND(G97-F97,2)</f>
        <v/>
      </c>
      <c r="I97" s="24" t="inlineStr">
        <is>
          <t>Materials &amp; supplies</t>
        </is>
      </c>
      <c r="J97" s="24" t="inlineStr">
        <is>
          <t>310</t>
        </is>
      </c>
      <c r="K97" s="24" t="inlineStr">
        <is>
          <t>Expense</t>
        </is>
      </c>
      <c r="L97" s="24" t="inlineStr">
        <is>
          <t>statement_2026-05.pdf</t>
        </is>
      </c>
      <c r="M97" s="22" t="n">
        <v>1</v>
      </c>
      <c r="N97" s="22" t="n">
        <v>29</v>
      </c>
      <c r="O97" s="26" t="inlineStr"/>
    </row>
    <row r="98">
      <c r="A98" s="22" t="n">
        <v>94</v>
      </c>
      <c r="B98" s="23" t="n">
        <v>46154</v>
      </c>
      <c r="C98" s="24" t="inlineStr">
        <is>
          <t>Card purchase - NORTHGATE FUEL #221</t>
        </is>
      </c>
      <c r="D98" s="25" t="n">
        <v>46.13</v>
      </c>
      <c r="E98" s="24" t="n"/>
      <c r="F98" s="25" t="n">
        <v>21410.47</v>
      </c>
      <c r="G98" s="25">
        <f>G97+N(E98)-N(D98)</f>
        <v/>
      </c>
      <c r="H98" s="25">
        <f>ROUND(G98-F98,2)</f>
        <v/>
      </c>
      <c r="I98" s="24" t="inlineStr">
        <is>
          <t>Motor vehicle &amp; travel</t>
        </is>
      </c>
      <c r="J98" s="24" t="inlineStr">
        <is>
          <t>449</t>
        </is>
      </c>
      <c r="K98" s="24" t="inlineStr">
        <is>
          <t>Expense</t>
        </is>
      </c>
      <c r="L98" s="24" t="inlineStr">
        <is>
          <t>statement_2026-05.pdf</t>
        </is>
      </c>
      <c r="M98" s="22" t="n">
        <v>2</v>
      </c>
      <c r="N98" s="22" t="n">
        <v>1</v>
      </c>
      <c r="O98" s="26" t="inlineStr"/>
    </row>
    <row r="99">
      <c r="A99" s="22" t="n">
        <v>95</v>
      </c>
      <c r="B99" s="23" t="n">
        <v>46154</v>
      </c>
      <c r="C99" s="24" t="inlineStr">
        <is>
          <t>Deposit - CALDWELL &amp; SONS CHECK 10442</t>
        </is>
      </c>
      <c r="D99" s="24" t="n"/>
      <c r="E99" s="25" t="n">
        <v>1875</v>
      </c>
      <c r="F99" s="25" t="n">
        <v>23285.47</v>
      </c>
      <c r="G99" s="25">
        <f>G98+N(E99)-N(D99)</f>
        <v/>
      </c>
      <c r="H99" s="25">
        <f>ROUND(G99-F99,2)</f>
        <v/>
      </c>
      <c r="I99" s="24" t="inlineStr">
        <is>
          <t>Sales income</t>
        </is>
      </c>
      <c r="J99" s="24" t="inlineStr">
        <is>
          <t>200</t>
        </is>
      </c>
      <c r="K99" s="24" t="inlineStr">
        <is>
          <t>Income</t>
        </is>
      </c>
      <c r="L99" s="24" t="inlineStr">
        <is>
          <t>statement_2026-05.pdf</t>
        </is>
      </c>
      <c r="M99" s="22" t="n">
        <v>2</v>
      </c>
      <c r="N99" s="22" t="n">
        <v>2</v>
      </c>
      <c r="O99" s="26" t="inlineStr"/>
    </row>
    <row r="100">
      <c r="A100" s="22" t="n">
        <v>96</v>
      </c>
      <c r="B100" s="23" t="n">
        <v>46155</v>
      </c>
      <c r="C100" s="24" t="inlineStr">
        <is>
          <t>Card purchase - UBER TRIP</t>
        </is>
      </c>
      <c r="D100" s="25" t="n">
        <v>144.29</v>
      </c>
      <c r="E100" s="24" t="n"/>
      <c r="F100" s="25" t="n">
        <v>23141.18</v>
      </c>
      <c r="G100" s="25">
        <f>G99+N(E100)-N(D100)</f>
        <v/>
      </c>
      <c r="H100" s="25">
        <f>ROUND(G100-F100,2)</f>
        <v/>
      </c>
      <c r="I100" s="24" t="inlineStr">
        <is>
          <t>Motor vehicle &amp; travel</t>
        </is>
      </c>
      <c r="J100" s="24" t="inlineStr">
        <is>
          <t>449</t>
        </is>
      </c>
      <c r="K100" s="24" t="inlineStr">
        <is>
          <t>Expense</t>
        </is>
      </c>
      <c r="L100" s="24" t="inlineStr">
        <is>
          <t>statement_2026-05.pdf</t>
        </is>
      </c>
      <c r="M100" s="22" t="n">
        <v>2</v>
      </c>
      <c r="N100" s="22" t="n">
        <v>3</v>
      </c>
      <c r="O100" s="26" t="inlineStr"/>
    </row>
    <row r="101">
      <c r="A101" s="22" t="n">
        <v>97</v>
      </c>
      <c r="B101" s="23" t="n">
        <v>46155</v>
      </c>
      <c r="C101" s="24" t="inlineStr">
        <is>
          <t>Card purchase - UBER TRIP</t>
        </is>
      </c>
      <c r="D101" s="25" t="n">
        <v>100.2</v>
      </c>
      <c r="E101" s="24" t="n"/>
      <c r="F101" s="25" t="n">
        <v>23040.98</v>
      </c>
      <c r="G101" s="25">
        <f>G100+N(E101)-N(D101)</f>
        <v/>
      </c>
      <c r="H101" s="25">
        <f>ROUND(G101-F101,2)</f>
        <v/>
      </c>
      <c r="I101" s="24" t="inlineStr">
        <is>
          <t>Motor vehicle &amp; travel</t>
        </is>
      </c>
      <c r="J101" s="24" t="inlineStr">
        <is>
          <t>449</t>
        </is>
      </c>
      <c r="K101" s="24" t="inlineStr">
        <is>
          <t>Expense</t>
        </is>
      </c>
      <c r="L101" s="24" t="inlineStr">
        <is>
          <t>statement_2026-05.pdf</t>
        </is>
      </c>
      <c r="M101" s="22" t="n">
        <v>2</v>
      </c>
      <c r="N101" s="22" t="n">
        <v>4</v>
      </c>
      <c r="O101" s="26" t="inlineStr"/>
    </row>
    <row r="102">
      <c r="A102" s="22" t="n">
        <v>98</v>
      </c>
      <c r="B102" s="23" t="n">
        <v>46156</v>
      </c>
      <c r="C102" s="24" t="inlineStr">
        <is>
          <t>Card purchase - AUTODESK SUBSCRIPTION</t>
        </is>
      </c>
      <c r="D102" s="25" t="n">
        <v>245</v>
      </c>
      <c r="E102" s="24" t="n"/>
      <c r="F102" s="25" t="n">
        <v>22795.98</v>
      </c>
      <c r="G102" s="25">
        <f>G101+N(E102)-N(D102)</f>
        <v/>
      </c>
      <c r="H102" s="25">
        <f>ROUND(G102-F102,2)</f>
        <v/>
      </c>
      <c r="I102" s="24" t="inlineStr">
        <is>
          <t>Subscriptions &amp; software</t>
        </is>
      </c>
      <c r="J102" s="24" t="inlineStr">
        <is>
          <t>485</t>
        </is>
      </c>
      <c r="K102" s="24" t="inlineStr">
        <is>
          <t>Expense</t>
        </is>
      </c>
      <c r="L102" s="24" t="inlineStr">
        <is>
          <t>statement_2026-05.pdf</t>
        </is>
      </c>
      <c r="M102" s="22" t="n">
        <v>2</v>
      </c>
      <c r="N102" s="22" t="n">
        <v>5</v>
      </c>
      <c r="O102" s="26" t="inlineStr"/>
    </row>
    <row r="103">
      <c r="A103" s="22" t="n">
        <v>99</v>
      </c>
      <c r="B103" s="23" t="n">
        <v>46156</v>
      </c>
      <c r="C103" s="24" t="inlineStr">
        <is>
          <t>ACH debit - VOSS JOINERY (SUBCONTRACT)</t>
        </is>
      </c>
      <c r="D103" s="25" t="n">
        <v>2151.92</v>
      </c>
      <c r="E103" s="24" t="n"/>
      <c r="F103" s="25" t="n">
        <v>20644.06</v>
      </c>
      <c r="G103" s="25">
        <f>G102+N(E103)-N(D103)</f>
        <v/>
      </c>
      <c r="H103" s="25">
        <f>ROUND(G103-F103,2)</f>
        <v/>
      </c>
      <c r="I103" s="24" t="inlineStr">
        <is>
          <t>Subcontractors</t>
        </is>
      </c>
      <c r="J103" s="24" t="inlineStr">
        <is>
          <t>325</t>
        </is>
      </c>
      <c r="K103" s="24" t="inlineStr">
        <is>
          <t>Expense</t>
        </is>
      </c>
      <c r="L103" s="24" t="inlineStr">
        <is>
          <t>statement_2026-05.pdf</t>
        </is>
      </c>
      <c r="M103" s="22" t="n">
        <v>2</v>
      </c>
      <c r="N103" s="22" t="n">
        <v>6</v>
      </c>
      <c r="O103" s="26" t="inlineStr"/>
    </row>
    <row r="104">
      <c r="A104" s="22" t="n">
        <v>100</v>
      </c>
      <c r="B104" s="23" t="n">
        <v>46157</v>
      </c>
      <c r="C104" s="24" t="inlineStr">
        <is>
          <t>ACH debit - GUSTO PAYROLL</t>
        </is>
      </c>
      <c r="D104" s="25" t="n">
        <v>7184.4</v>
      </c>
      <c r="E104" s="24" t="n"/>
      <c r="F104" s="25" t="n">
        <v>13459.66</v>
      </c>
      <c r="G104" s="25">
        <f>G103+N(E104)-N(D104)</f>
        <v/>
      </c>
      <c r="H104" s="25">
        <f>ROUND(G104-F104,2)</f>
        <v/>
      </c>
      <c r="I104" s="24" t="inlineStr">
        <is>
          <t>Wages &amp; salaries</t>
        </is>
      </c>
      <c r="J104" s="24" t="inlineStr">
        <is>
          <t>477</t>
        </is>
      </c>
      <c r="K104" s="24" t="inlineStr">
        <is>
          <t>Expense</t>
        </is>
      </c>
      <c r="L104" s="24" t="inlineStr">
        <is>
          <t>statement_2026-05.pdf</t>
        </is>
      </c>
      <c r="M104" s="22" t="n">
        <v>2</v>
      </c>
      <c r="N104" s="22" t="n">
        <v>7</v>
      </c>
      <c r="O104" s="26" t="inlineStr"/>
    </row>
    <row r="105">
      <c r="A105" s="22" t="n">
        <v>101</v>
      </c>
      <c r="B105" s="23" t="n">
        <v>46157</v>
      </c>
      <c r="C105" s="24" t="inlineStr">
        <is>
          <t>ACH debit - GUSTO TAX SERVICE</t>
        </is>
      </c>
      <c r="D105" s="25" t="n">
        <v>2166.18</v>
      </c>
      <c r="E105" s="24" t="n"/>
      <c r="F105" s="25" t="n">
        <v>11293.48</v>
      </c>
      <c r="G105" s="25">
        <f>G104+N(E105)-N(D105)</f>
        <v/>
      </c>
      <c r="H105" s="25">
        <f>ROUND(G105-F105,2)</f>
        <v/>
      </c>
      <c r="I105" s="24" t="inlineStr">
        <is>
          <t>Payroll taxes</t>
        </is>
      </c>
      <c r="J105" s="24" t="inlineStr">
        <is>
          <t>478</t>
        </is>
      </c>
      <c r="K105" s="24" t="inlineStr">
        <is>
          <t>Expense</t>
        </is>
      </c>
      <c r="L105" s="24" t="inlineStr">
        <is>
          <t>statement_2026-05.pdf</t>
        </is>
      </c>
      <c r="M105" s="22" t="n">
        <v>2</v>
      </c>
      <c r="N105" s="22" t="n">
        <v>8</v>
      </c>
      <c r="O105" s="26" t="inlineStr"/>
    </row>
    <row r="106">
      <c r="A106" s="22" t="n">
        <v>102</v>
      </c>
      <c r="B106" s="23" t="n">
        <v>46157</v>
      </c>
      <c r="C106" s="24" t="inlineStr">
        <is>
          <t>Card purchase - TIMBERLINE SUPPLY CO</t>
        </is>
      </c>
      <c r="D106" s="25" t="n">
        <v>907.27</v>
      </c>
      <c r="E106" s="24" t="n"/>
      <c r="F106" s="25" t="n">
        <v>10386.21</v>
      </c>
      <c r="G106" s="25">
        <f>G105+N(E106)-N(D106)</f>
        <v/>
      </c>
      <c r="H106" s="25">
        <f>ROUND(G106-F106,2)</f>
        <v/>
      </c>
      <c r="I106" s="24" t="inlineStr">
        <is>
          <t>Materials &amp; supplies</t>
        </is>
      </c>
      <c r="J106" s="24" t="inlineStr">
        <is>
          <t>310</t>
        </is>
      </c>
      <c r="K106" s="24" t="inlineStr">
        <is>
          <t>Expense</t>
        </is>
      </c>
      <c r="L106" s="24" t="inlineStr">
        <is>
          <t>statement_2026-05.pdf</t>
        </is>
      </c>
      <c r="M106" s="22" t="n">
        <v>2</v>
      </c>
      <c r="N106" s="22" t="n">
        <v>9</v>
      </c>
      <c r="O106" s="26" t="inlineStr"/>
    </row>
    <row r="107">
      <c r="A107" s="22" t="n">
        <v>103</v>
      </c>
      <c r="B107" s="23" t="n">
        <v>46157</v>
      </c>
      <c r="C107" s="24" t="inlineStr">
        <is>
          <t>Card purchase - AMZN MKTPLACE</t>
        </is>
      </c>
      <c r="D107" s="25" t="n">
        <v>281.65</v>
      </c>
      <c r="E107" s="24" t="n"/>
      <c r="F107" s="25" t="n">
        <v>10104.56</v>
      </c>
      <c r="G107" s="25">
        <f>G106+N(E107)-N(D107)</f>
        <v/>
      </c>
      <c r="H107" s="25">
        <f>ROUND(G107-F107,2)</f>
        <v/>
      </c>
      <c r="I107" s="24" t="inlineStr">
        <is>
          <t>Materials &amp; supplies</t>
        </is>
      </c>
      <c r="J107" s="24" t="inlineStr">
        <is>
          <t>310</t>
        </is>
      </c>
      <c r="K107" s="24" t="inlineStr">
        <is>
          <t>Expense</t>
        </is>
      </c>
      <c r="L107" s="24" t="inlineStr">
        <is>
          <t>statement_2026-05.pdf</t>
        </is>
      </c>
      <c r="M107" s="22" t="n">
        <v>2</v>
      </c>
      <c r="N107" s="22" t="n">
        <v>10</v>
      </c>
      <c r="O107" s="26" t="inlineStr"/>
    </row>
    <row r="108">
      <c r="A108" s="22" t="n">
        <v>104</v>
      </c>
      <c r="B108" s="23" t="n">
        <v>46158</v>
      </c>
      <c r="C108" s="24" t="inlineStr">
        <is>
          <t>Wire in - CALDWELL &amp; SONS</t>
        </is>
      </c>
      <c r="D108" s="24" t="n"/>
      <c r="E108" s="25" t="n">
        <v>4840.06</v>
      </c>
      <c r="F108" s="25" t="n">
        <v>14944.62</v>
      </c>
      <c r="G108" s="25">
        <f>G107+N(E108)-N(D108)</f>
        <v/>
      </c>
      <c r="H108" s="25">
        <f>ROUND(G108-F108,2)</f>
        <v/>
      </c>
      <c r="I108" s="24" t="inlineStr">
        <is>
          <t>Sales income</t>
        </is>
      </c>
      <c r="J108" s="24" t="inlineStr">
        <is>
          <t>200</t>
        </is>
      </c>
      <c r="K108" s="24" t="inlineStr">
        <is>
          <t>Income</t>
        </is>
      </c>
      <c r="L108" s="24" t="inlineStr">
        <is>
          <t>statement_2026-05.pdf</t>
        </is>
      </c>
      <c r="M108" s="22" t="n">
        <v>2</v>
      </c>
      <c r="N108" s="22" t="n">
        <v>11</v>
      </c>
      <c r="O108" s="26" t="inlineStr"/>
    </row>
    <row r="109">
      <c r="A109" s="22" t="n">
        <v>105</v>
      </c>
      <c r="B109" s="23" t="n">
        <v>46158</v>
      </c>
      <c r="C109" s="24" t="inlineStr">
        <is>
          <t>Card purchase - UBER TRIP</t>
        </is>
      </c>
      <c r="D109" s="25" t="n">
        <v>140.17</v>
      </c>
      <c r="E109" s="24" t="n"/>
      <c r="F109" s="25" t="n">
        <v>14804.45</v>
      </c>
      <c r="G109" s="25">
        <f>G108+N(E109)-N(D109)</f>
        <v/>
      </c>
      <c r="H109" s="25">
        <f>ROUND(G109-F109,2)</f>
        <v/>
      </c>
      <c r="I109" s="24" t="inlineStr">
        <is>
          <t>Motor vehicle &amp; travel</t>
        </is>
      </c>
      <c r="J109" s="24" t="inlineStr">
        <is>
          <t>449</t>
        </is>
      </c>
      <c r="K109" s="24" t="inlineStr">
        <is>
          <t>Expense</t>
        </is>
      </c>
      <c r="L109" s="24" t="inlineStr">
        <is>
          <t>statement_2026-05.pdf</t>
        </is>
      </c>
      <c r="M109" s="22" t="n">
        <v>2</v>
      </c>
      <c r="N109" s="22" t="n">
        <v>12</v>
      </c>
      <c r="O109" s="26" t="inlineStr"/>
    </row>
    <row r="110">
      <c r="A110" s="22" t="n">
        <v>106</v>
      </c>
      <c r="B110" s="23" t="n">
        <v>46159</v>
      </c>
      <c r="C110" s="24" t="inlineStr">
        <is>
          <t>Card purchase - HOME DEPOT 4417</t>
        </is>
      </c>
      <c r="D110" s="25" t="n">
        <v>189.37</v>
      </c>
      <c r="E110" s="24" t="n"/>
      <c r="F110" s="25" t="n">
        <v>14615.08</v>
      </c>
      <c r="G110" s="25">
        <f>G109+N(E110)-N(D110)</f>
        <v/>
      </c>
      <c r="H110" s="25">
        <f>ROUND(G110-F110,2)</f>
        <v/>
      </c>
      <c r="I110" s="24" t="inlineStr">
        <is>
          <t>Materials &amp; supplies</t>
        </is>
      </c>
      <c r="J110" s="24" t="inlineStr">
        <is>
          <t>310</t>
        </is>
      </c>
      <c r="K110" s="24" t="inlineStr">
        <is>
          <t>Expense</t>
        </is>
      </c>
      <c r="L110" s="24" t="inlineStr">
        <is>
          <t>statement_2026-05.pdf</t>
        </is>
      </c>
      <c r="M110" s="22" t="n">
        <v>2</v>
      </c>
      <c r="N110" s="22" t="n">
        <v>13</v>
      </c>
      <c r="O110" s="26" t="inlineStr"/>
    </row>
    <row r="111">
      <c r="A111" s="22" t="n">
        <v>107</v>
      </c>
      <c r="B111" s="23" t="n">
        <v>46160</v>
      </c>
      <c r="C111" s="24" t="inlineStr">
        <is>
          <t>Card purchase - FABRIC HOUSE 220</t>
        </is>
      </c>
      <c r="D111" s="25" t="n">
        <v>85.68000000000001</v>
      </c>
      <c r="E111" s="24" t="n"/>
      <c r="F111" s="25" t="n">
        <v>14529.4</v>
      </c>
      <c r="G111" s="25">
        <f>G110+N(E111)-N(D111)</f>
        <v/>
      </c>
      <c r="H111" s="25">
        <f>ROUND(G111-F111,2)</f>
        <v/>
      </c>
      <c r="I111" s="24" t="inlineStr">
        <is>
          <t>Materials &amp; supplies</t>
        </is>
      </c>
      <c r="J111" s="24" t="inlineStr">
        <is>
          <t>310</t>
        </is>
      </c>
      <c r="K111" s="24" t="inlineStr">
        <is>
          <t>Expense</t>
        </is>
      </c>
      <c r="L111" s="24" t="inlineStr">
        <is>
          <t>statement_2026-05.pdf</t>
        </is>
      </c>
      <c r="M111" s="22" t="n">
        <v>2</v>
      </c>
      <c r="N111" s="22" t="n">
        <v>14</v>
      </c>
      <c r="O111" s="26" t="inlineStr"/>
    </row>
    <row r="112">
      <c r="A112" s="22" t="n">
        <v>108</v>
      </c>
      <c r="B112" s="23" t="n">
        <v>46161</v>
      </c>
      <c r="C112" s="24" t="inlineStr">
        <is>
          <t>Card purchase - LIGHTING DEPOT</t>
        </is>
      </c>
      <c r="D112" s="25" t="n">
        <v>721.51</v>
      </c>
      <c r="E112" s="24" t="n"/>
      <c r="F112" s="25" t="n">
        <v>13807.89</v>
      </c>
      <c r="G112" s="25">
        <f>G111+N(E112)-N(D112)</f>
        <v/>
      </c>
      <c r="H112" s="25">
        <f>ROUND(G112-F112,2)</f>
        <v/>
      </c>
      <c r="I112" s="24" t="inlineStr">
        <is>
          <t>Materials &amp; supplies</t>
        </is>
      </c>
      <c r="J112" s="24" t="inlineStr">
        <is>
          <t>310</t>
        </is>
      </c>
      <c r="K112" s="24" t="inlineStr">
        <is>
          <t>Expense</t>
        </is>
      </c>
      <c r="L112" s="24" t="inlineStr">
        <is>
          <t>statement_2026-05.pdf</t>
        </is>
      </c>
      <c r="M112" s="22" t="n">
        <v>2</v>
      </c>
      <c r="N112" s="22" t="n">
        <v>15</v>
      </c>
      <c r="O112" s="26" t="inlineStr"/>
    </row>
    <row r="113">
      <c r="A113" s="27" t="n">
        <v>109</v>
      </c>
      <c r="B113" s="28" t="n">
        <v>46161</v>
      </c>
      <c r="C113" s="29" t="inlineStr">
        <is>
          <t>Deposit returned - CALDWELL &amp; SONS CHECK 10442 NSF</t>
        </is>
      </c>
      <c r="D113" s="30" t="n">
        <v>1875</v>
      </c>
      <c r="E113" s="29" t="n"/>
      <c r="F113" s="30" t="n">
        <v>11932.89</v>
      </c>
      <c r="G113" s="30">
        <f>G112+N(E113)-N(D113)</f>
        <v/>
      </c>
      <c r="H113" s="30">
        <f>ROUND(G113-F113,2)</f>
        <v/>
      </c>
      <c r="I113" s="29" t="inlineStr">
        <is>
          <t>Sales income</t>
        </is>
      </c>
      <c r="J113" s="29" t="inlineStr">
        <is>
          <t>200</t>
        </is>
      </c>
      <c r="K113" s="29" t="inlineStr">
        <is>
          <t>Income</t>
        </is>
      </c>
      <c r="L113" s="29" t="inlineStr">
        <is>
          <t>statement_2026-05.pdf</t>
        </is>
      </c>
      <c r="M113" s="27" t="n">
        <v>2</v>
      </c>
      <c r="N113" s="27" t="n">
        <v>16</v>
      </c>
      <c r="O113" s="31" t="inlineStr">
        <is>
          <t>deposit returned unpaid — income reversed, not double-counted</t>
        </is>
      </c>
    </row>
    <row r="114">
      <c r="A114" s="22" t="n">
        <v>110</v>
      </c>
      <c r="B114" s="23" t="n">
        <v>46161</v>
      </c>
      <c r="C114" s="24" t="inlineStr">
        <is>
          <t>Service charge - RETURNED ITEM FEE</t>
        </is>
      </c>
      <c r="D114" s="25" t="n">
        <v>35</v>
      </c>
      <c r="E114" s="24" t="n"/>
      <c r="F114" s="25" t="n">
        <v>11897.89</v>
      </c>
      <c r="G114" s="25">
        <f>G113+N(E114)-N(D114)</f>
        <v/>
      </c>
      <c r="H114" s="25">
        <f>ROUND(G114-F114,2)</f>
        <v/>
      </c>
      <c r="I114" s="24" t="inlineStr">
        <is>
          <t>Bank fees</t>
        </is>
      </c>
      <c r="J114" s="24" t="inlineStr">
        <is>
          <t>404</t>
        </is>
      </c>
      <c r="K114" s="24" t="inlineStr">
        <is>
          <t>Expense</t>
        </is>
      </c>
      <c r="L114" s="24" t="inlineStr">
        <is>
          <t>statement_2026-05.pdf</t>
        </is>
      </c>
      <c r="M114" s="22" t="n">
        <v>2</v>
      </c>
      <c r="N114" s="22" t="n">
        <v>17</v>
      </c>
      <c r="O114" s="26" t="inlineStr"/>
    </row>
    <row r="115">
      <c r="A115" s="22" t="n">
        <v>111</v>
      </c>
      <c r="B115" s="23" t="n">
        <v>46162</v>
      </c>
      <c r="C115" s="24" t="inlineStr">
        <is>
          <t>ACH credit - CALDWELL &amp; SONS</t>
        </is>
      </c>
      <c r="D115" s="24" t="n"/>
      <c r="E115" s="25" t="n">
        <v>4806.67</v>
      </c>
      <c r="F115" s="25" t="n">
        <v>16704.56</v>
      </c>
      <c r="G115" s="25">
        <f>G114+N(E115)-N(D115)</f>
        <v/>
      </c>
      <c r="H115" s="25">
        <f>ROUND(G115-F115,2)</f>
        <v/>
      </c>
      <c r="I115" s="24" t="inlineStr">
        <is>
          <t>Sales income</t>
        </is>
      </c>
      <c r="J115" s="24" t="inlineStr">
        <is>
          <t>200</t>
        </is>
      </c>
      <c r="K115" s="24" t="inlineStr">
        <is>
          <t>Income</t>
        </is>
      </c>
      <c r="L115" s="24" t="inlineStr">
        <is>
          <t>statement_2026-05.pdf</t>
        </is>
      </c>
      <c r="M115" s="22" t="n">
        <v>2</v>
      </c>
      <c r="N115" s="22" t="n">
        <v>18</v>
      </c>
      <c r="O115" s="26" t="inlineStr"/>
    </row>
    <row r="116">
      <c r="A116" s="22" t="n">
        <v>112</v>
      </c>
      <c r="B116" s="23" t="n">
        <v>46163</v>
      </c>
      <c r="C116" s="24" t="inlineStr">
        <is>
          <t>Card purchase - QUICKBOOKS ONLINE</t>
        </is>
      </c>
      <c r="D116" s="25" t="n">
        <v>42</v>
      </c>
      <c r="E116" s="24" t="n"/>
      <c r="F116" s="25" t="n">
        <v>16662.56</v>
      </c>
      <c r="G116" s="25">
        <f>G115+N(E116)-N(D116)</f>
        <v/>
      </c>
      <c r="H116" s="25">
        <f>ROUND(G116-F116,2)</f>
        <v/>
      </c>
      <c r="I116" s="24" t="inlineStr">
        <is>
          <t>Subscriptions &amp; software</t>
        </is>
      </c>
      <c r="J116" s="24" t="inlineStr">
        <is>
          <t>485</t>
        </is>
      </c>
      <c r="K116" s="24" t="inlineStr">
        <is>
          <t>Expense</t>
        </is>
      </c>
      <c r="L116" s="24" t="inlineStr">
        <is>
          <t>statement_2026-05.pdf</t>
        </is>
      </c>
      <c r="M116" s="22" t="n">
        <v>2</v>
      </c>
      <c r="N116" s="22" t="n">
        <v>19</v>
      </c>
      <c r="O116" s="26" t="inlineStr"/>
    </row>
    <row r="117">
      <c r="A117" s="22" t="n">
        <v>113</v>
      </c>
      <c r="B117" s="23" t="n">
        <v>46163</v>
      </c>
      <c r="C117" s="24" t="inlineStr">
        <is>
          <t>Card purchase - PAINTWORKS TRADE</t>
        </is>
      </c>
      <c r="D117" s="25" t="n">
        <v>698.49</v>
      </c>
      <c r="E117" s="24" t="n"/>
      <c r="F117" s="25" t="n">
        <v>15964.07</v>
      </c>
      <c r="G117" s="25">
        <f>G116+N(E117)-N(D117)</f>
        <v/>
      </c>
      <c r="H117" s="25">
        <f>ROUND(G117-F117,2)</f>
        <v/>
      </c>
      <c r="I117" s="24" t="inlineStr">
        <is>
          <t>Materials &amp; supplies</t>
        </is>
      </c>
      <c r="J117" s="24" t="inlineStr">
        <is>
          <t>310</t>
        </is>
      </c>
      <c r="K117" s="24" t="inlineStr">
        <is>
          <t>Expense</t>
        </is>
      </c>
      <c r="L117" s="24" t="inlineStr">
        <is>
          <t>statement_2026-05.pdf</t>
        </is>
      </c>
      <c r="M117" s="22" t="n">
        <v>2</v>
      </c>
      <c r="N117" s="22" t="n">
        <v>20</v>
      </c>
      <c r="O117" s="26" t="inlineStr"/>
    </row>
    <row r="118">
      <c r="A118" s="22" t="n">
        <v>114</v>
      </c>
      <c r="B118" s="23" t="n">
        <v>46164</v>
      </c>
      <c r="C118" s="24" t="inlineStr">
        <is>
          <t>Card purchase - UBER TRIP</t>
        </is>
      </c>
      <c r="D118" s="25" t="n">
        <v>88.87</v>
      </c>
      <c r="E118" s="24" t="n"/>
      <c r="F118" s="25" t="n">
        <v>15875.2</v>
      </c>
      <c r="G118" s="25">
        <f>G117+N(E118)-N(D118)</f>
        <v/>
      </c>
      <c r="H118" s="25">
        <f>ROUND(G118-F118,2)</f>
        <v/>
      </c>
      <c r="I118" s="24" t="inlineStr">
        <is>
          <t>Motor vehicle &amp; travel</t>
        </is>
      </c>
      <c r="J118" s="24" t="inlineStr">
        <is>
          <t>449</t>
        </is>
      </c>
      <c r="K118" s="24" t="inlineStr">
        <is>
          <t>Expense</t>
        </is>
      </c>
      <c r="L118" s="24" t="inlineStr">
        <is>
          <t>statement_2026-05.pdf</t>
        </is>
      </c>
      <c r="M118" s="22" t="n">
        <v>2</v>
      </c>
      <c r="N118" s="22" t="n">
        <v>21</v>
      </c>
      <c r="O118" s="26" t="inlineStr"/>
    </row>
    <row r="119">
      <c r="A119" s="22" t="n">
        <v>115</v>
      </c>
      <c r="B119" s="23" t="n">
        <v>46167</v>
      </c>
      <c r="C119" s="24" t="inlineStr">
        <is>
          <t>Deposit - INVOICE PAYMENT - LUMEN STUDIO</t>
        </is>
      </c>
      <c r="D119" s="24" t="n"/>
      <c r="E119" s="25" t="n">
        <v>3839.53</v>
      </c>
      <c r="F119" s="25" t="n">
        <v>19714.73</v>
      </c>
      <c r="G119" s="25">
        <f>G118+N(E119)-N(D119)</f>
        <v/>
      </c>
      <c r="H119" s="25">
        <f>ROUND(G119-F119,2)</f>
        <v/>
      </c>
      <c r="I119" s="24" t="inlineStr">
        <is>
          <t>Sales income</t>
        </is>
      </c>
      <c r="J119" s="24" t="inlineStr">
        <is>
          <t>200</t>
        </is>
      </c>
      <c r="K119" s="24" t="inlineStr">
        <is>
          <t>Income</t>
        </is>
      </c>
      <c r="L119" s="24" t="inlineStr">
        <is>
          <t>statement_2026-05.pdf</t>
        </is>
      </c>
      <c r="M119" s="22" t="n">
        <v>2</v>
      </c>
      <c r="N119" s="22" t="n">
        <v>22</v>
      </c>
      <c r="O119" s="26" t="inlineStr"/>
    </row>
    <row r="120">
      <c r="A120" s="22" t="n">
        <v>116</v>
      </c>
      <c r="B120" s="23" t="n">
        <v>46167</v>
      </c>
      <c r="C120" s="24" t="inlineStr">
        <is>
          <t>ACH credit - BRIGHTWATER HOTELS</t>
        </is>
      </c>
      <c r="D120" s="24" t="n"/>
      <c r="E120" s="25" t="n">
        <v>7107.09</v>
      </c>
      <c r="F120" s="25" t="n">
        <v>26821.82</v>
      </c>
      <c r="G120" s="25">
        <f>G119+N(E120)-N(D120)</f>
        <v/>
      </c>
      <c r="H120" s="25">
        <f>ROUND(G120-F120,2)</f>
        <v/>
      </c>
      <c r="I120" s="24" t="inlineStr">
        <is>
          <t>Sales income</t>
        </is>
      </c>
      <c r="J120" s="24" t="inlineStr">
        <is>
          <t>200</t>
        </is>
      </c>
      <c r="K120" s="24" t="inlineStr">
        <is>
          <t>Income</t>
        </is>
      </c>
      <c r="L120" s="24" t="inlineStr">
        <is>
          <t>statement_2026-05.pdf</t>
        </is>
      </c>
      <c r="M120" s="22" t="n">
        <v>2</v>
      </c>
      <c r="N120" s="22" t="n">
        <v>23</v>
      </c>
      <c r="O120" s="26" t="inlineStr"/>
    </row>
    <row r="121">
      <c r="A121" s="22" t="n">
        <v>117</v>
      </c>
      <c r="B121" s="23" t="n">
        <v>46167</v>
      </c>
      <c r="C121" s="24" t="inlineStr">
        <is>
          <t>Card purchase - HOME DEPOT 4417</t>
        </is>
      </c>
      <c r="D121" s="25" t="n">
        <v>294.08</v>
      </c>
      <c r="E121" s="24" t="n"/>
      <c r="F121" s="25" t="n">
        <v>26527.74</v>
      </c>
      <c r="G121" s="25">
        <f>G120+N(E121)-N(D121)</f>
        <v/>
      </c>
      <c r="H121" s="25">
        <f>ROUND(G121-F121,2)</f>
        <v/>
      </c>
      <c r="I121" s="24" t="inlineStr">
        <is>
          <t>Materials &amp; supplies</t>
        </is>
      </c>
      <c r="J121" s="24" t="inlineStr">
        <is>
          <t>310</t>
        </is>
      </c>
      <c r="K121" s="24" t="inlineStr">
        <is>
          <t>Expense</t>
        </is>
      </c>
      <c r="L121" s="24" t="inlineStr">
        <is>
          <t>statement_2026-05.pdf</t>
        </is>
      </c>
      <c r="M121" s="22" t="n">
        <v>2</v>
      </c>
      <c r="N121" s="22" t="n">
        <v>24</v>
      </c>
      <c r="O121" s="26" t="inlineStr"/>
    </row>
    <row r="122">
      <c r="A122" s="22" t="n">
        <v>118</v>
      </c>
      <c r="B122" s="23" t="n">
        <v>46167</v>
      </c>
      <c r="C122" s="24" t="inlineStr">
        <is>
          <t>Card purchase - PAINTWORKS TRADE</t>
        </is>
      </c>
      <c r="D122" s="25" t="n">
        <v>351.38</v>
      </c>
      <c r="E122" s="24" t="n"/>
      <c r="F122" s="25" t="n">
        <v>26176.36</v>
      </c>
      <c r="G122" s="25">
        <f>G121+N(E122)-N(D122)</f>
        <v/>
      </c>
      <c r="H122" s="25">
        <f>ROUND(G122-F122,2)</f>
        <v/>
      </c>
      <c r="I122" s="24" t="inlineStr">
        <is>
          <t>Materials &amp; supplies</t>
        </is>
      </c>
      <c r="J122" s="24" t="inlineStr">
        <is>
          <t>310</t>
        </is>
      </c>
      <c r="K122" s="24" t="inlineStr">
        <is>
          <t>Expense</t>
        </is>
      </c>
      <c r="L122" s="24" t="inlineStr">
        <is>
          <t>statement_2026-05.pdf</t>
        </is>
      </c>
      <c r="M122" s="22" t="n">
        <v>2</v>
      </c>
      <c r="N122" s="22" t="n">
        <v>25</v>
      </c>
      <c r="O122" s="26" t="inlineStr"/>
    </row>
    <row r="123">
      <c r="A123" s="22" t="n">
        <v>119</v>
      </c>
      <c r="B123" s="23" t="n">
        <v>46167</v>
      </c>
      <c r="C123" s="24" t="inlineStr">
        <is>
          <t>Card purchase - NORTHGATE FUEL #221</t>
        </is>
      </c>
      <c r="D123" s="25" t="n">
        <v>123.47</v>
      </c>
      <c r="E123" s="24" t="n"/>
      <c r="F123" s="25" t="n">
        <v>26052.89</v>
      </c>
      <c r="G123" s="25">
        <f>G122+N(E123)-N(D123)</f>
        <v/>
      </c>
      <c r="H123" s="25">
        <f>ROUND(G123-F123,2)</f>
        <v/>
      </c>
      <c r="I123" s="24" t="inlineStr">
        <is>
          <t>Motor vehicle &amp; travel</t>
        </is>
      </c>
      <c r="J123" s="24" t="inlineStr">
        <is>
          <t>449</t>
        </is>
      </c>
      <c r="K123" s="24" t="inlineStr">
        <is>
          <t>Expense</t>
        </is>
      </c>
      <c r="L123" s="24" t="inlineStr">
        <is>
          <t>statement_2026-05.pdf</t>
        </is>
      </c>
      <c r="M123" s="22" t="n">
        <v>2</v>
      </c>
      <c r="N123" s="22" t="n">
        <v>26</v>
      </c>
      <c r="O123" s="26" t="inlineStr"/>
    </row>
    <row r="124">
      <c r="A124" s="27" t="n">
        <v>120</v>
      </c>
      <c r="B124" s="28" t="n">
        <v>46168</v>
      </c>
      <c r="C124" s="29" t="inlineStr">
        <is>
          <t>Deposit - CALDWELL &amp; SONS CHECK 10461 (REPLACES 10442)</t>
        </is>
      </c>
      <c r="D124" s="29" t="n"/>
      <c r="E124" s="30" t="n">
        <v>1875</v>
      </c>
      <c r="F124" s="30" t="n">
        <v>27927.89</v>
      </c>
      <c r="G124" s="30">
        <f>G123+N(E124)-N(D124)</f>
        <v/>
      </c>
      <c r="H124" s="30">
        <f>ROUND(G124-F124,2)</f>
        <v/>
      </c>
      <c r="I124" s="29" t="inlineStr">
        <is>
          <t>Sales income</t>
        </is>
      </c>
      <c r="J124" s="29" t="inlineStr">
        <is>
          <t>200</t>
        </is>
      </c>
      <c r="K124" s="29" t="inlineStr">
        <is>
          <t>Income</t>
        </is>
      </c>
      <c r="L124" s="29" t="inlineStr">
        <is>
          <t>statement_2026-05.pdf</t>
        </is>
      </c>
      <c r="M124" s="27" t="n">
        <v>2</v>
      </c>
      <c r="N124" s="27" t="n">
        <v>27</v>
      </c>
      <c r="O124" s="31" t="inlineStr">
        <is>
          <t>replacement cheque for the returned 10442</t>
        </is>
      </c>
    </row>
    <row r="125">
      <c r="A125" s="22" t="n">
        <v>121</v>
      </c>
      <c r="B125" s="23" t="n">
        <v>46169</v>
      </c>
      <c r="C125" s="24" t="inlineStr">
        <is>
          <t>Deposit - INVOICE PAYMENT - CALDWELL &amp; SONS</t>
        </is>
      </c>
      <c r="D125" s="24" t="n"/>
      <c r="E125" s="25" t="n">
        <v>7263.74</v>
      </c>
      <c r="F125" s="25" t="n">
        <v>35191.63</v>
      </c>
      <c r="G125" s="25">
        <f>G124+N(E125)-N(D125)</f>
        <v/>
      </c>
      <c r="H125" s="25">
        <f>ROUND(G125-F125,2)</f>
        <v/>
      </c>
      <c r="I125" s="24" t="inlineStr">
        <is>
          <t>Sales income</t>
        </is>
      </c>
      <c r="J125" s="24" t="inlineStr">
        <is>
          <t>200</t>
        </is>
      </c>
      <c r="K125" s="24" t="inlineStr">
        <is>
          <t>Income</t>
        </is>
      </c>
      <c r="L125" s="24" t="inlineStr">
        <is>
          <t>statement_2026-05.pdf</t>
        </is>
      </c>
      <c r="M125" s="22" t="n">
        <v>2</v>
      </c>
      <c r="N125" s="22" t="n">
        <v>28</v>
      </c>
      <c r="O125" s="26" t="inlineStr"/>
    </row>
    <row r="126">
      <c r="A126" s="22" t="n">
        <v>122</v>
      </c>
      <c r="B126" s="23" t="n">
        <v>46169</v>
      </c>
      <c r="C126" s="24" t="inlineStr">
        <is>
          <t>Card purchase - SHELL 8812</t>
        </is>
      </c>
      <c r="D126" s="25" t="n">
        <v>35.93</v>
      </c>
      <c r="E126" s="24" t="n"/>
      <c r="F126" s="25" t="n">
        <v>35155.7</v>
      </c>
      <c r="G126" s="25">
        <f>G125+N(E126)-N(D126)</f>
        <v/>
      </c>
      <c r="H126" s="25">
        <f>ROUND(G126-F126,2)</f>
        <v/>
      </c>
      <c r="I126" s="24" t="inlineStr">
        <is>
          <t>Motor vehicle &amp; travel</t>
        </is>
      </c>
      <c r="J126" s="24" t="inlineStr">
        <is>
          <t>449</t>
        </is>
      </c>
      <c r="K126" s="24" t="inlineStr">
        <is>
          <t>Expense</t>
        </is>
      </c>
      <c r="L126" s="24" t="inlineStr">
        <is>
          <t>statement_2026-05.pdf</t>
        </is>
      </c>
      <c r="M126" s="22" t="n">
        <v>2</v>
      </c>
      <c r="N126" s="22" t="n">
        <v>29</v>
      </c>
      <c r="O126" s="26" t="inlineStr"/>
    </row>
    <row r="127">
      <c r="A127" s="22" t="n">
        <v>123</v>
      </c>
      <c r="B127" s="23" t="n">
        <v>46170</v>
      </c>
      <c r="C127" s="24" t="inlineStr">
        <is>
          <t>Card purchase - TIMBERLINE SUPPLY CO</t>
        </is>
      </c>
      <c r="D127" s="25" t="n">
        <v>864.09</v>
      </c>
      <c r="E127" s="24" t="n"/>
      <c r="F127" s="25" t="n">
        <v>34291.61</v>
      </c>
      <c r="G127" s="25">
        <f>G126+N(E127)-N(D127)</f>
        <v/>
      </c>
      <c r="H127" s="25">
        <f>ROUND(G127-F127,2)</f>
        <v/>
      </c>
      <c r="I127" s="24" t="inlineStr">
        <is>
          <t>Materials &amp; supplies</t>
        </is>
      </c>
      <c r="J127" s="24" t="inlineStr">
        <is>
          <t>310</t>
        </is>
      </c>
      <c r="K127" s="24" t="inlineStr">
        <is>
          <t>Expense</t>
        </is>
      </c>
      <c r="L127" s="24" t="inlineStr">
        <is>
          <t>statement_2026-05.pdf</t>
        </is>
      </c>
      <c r="M127" s="22" t="n">
        <v>2</v>
      </c>
      <c r="N127" s="22" t="n">
        <v>30</v>
      </c>
      <c r="O127" s="26" t="inlineStr"/>
    </row>
    <row r="128">
      <c r="A128" s="22" t="n">
        <v>124</v>
      </c>
      <c r="B128" s="23" t="n">
        <v>46170</v>
      </c>
      <c r="C128" s="24" t="inlineStr">
        <is>
          <t>Card purchase - AMZN MKTPLACE</t>
        </is>
      </c>
      <c r="D128" s="25" t="n">
        <v>243.95</v>
      </c>
      <c r="E128" s="24" t="n"/>
      <c r="F128" s="25" t="n">
        <v>34047.66</v>
      </c>
      <c r="G128" s="25">
        <f>G127+N(E128)-N(D128)</f>
        <v/>
      </c>
      <c r="H128" s="25">
        <f>ROUND(G128-F128,2)</f>
        <v/>
      </c>
      <c r="I128" s="24" t="inlineStr">
        <is>
          <t>Materials &amp; supplies</t>
        </is>
      </c>
      <c r="J128" s="24" t="inlineStr">
        <is>
          <t>310</t>
        </is>
      </c>
      <c r="K128" s="24" t="inlineStr">
        <is>
          <t>Expense</t>
        </is>
      </c>
      <c r="L128" s="24" t="inlineStr">
        <is>
          <t>statement_2026-05.pdf</t>
        </is>
      </c>
      <c r="M128" s="22" t="n">
        <v>2</v>
      </c>
      <c r="N128" s="22" t="n">
        <v>31</v>
      </c>
      <c r="O128" s="26" t="inlineStr"/>
    </row>
    <row r="129">
      <c r="A129" s="22" t="n">
        <v>125</v>
      </c>
      <c r="B129" s="23" t="n">
        <v>46170</v>
      </c>
      <c r="C129" s="24" t="inlineStr">
        <is>
          <t>Card purchase - NORTHGATE FUEL #221</t>
        </is>
      </c>
      <c r="D129" s="25" t="n">
        <v>110.98</v>
      </c>
      <c r="E129" s="24" t="n"/>
      <c r="F129" s="25" t="n">
        <v>33936.68</v>
      </c>
      <c r="G129" s="25">
        <f>G128+N(E129)-N(D129)</f>
        <v/>
      </c>
      <c r="H129" s="25">
        <f>ROUND(G129-F129,2)</f>
        <v/>
      </c>
      <c r="I129" s="24" t="inlineStr">
        <is>
          <t>Motor vehicle &amp; travel</t>
        </is>
      </c>
      <c r="J129" s="24" t="inlineStr">
        <is>
          <t>449</t>
        </is>
      </c>
      <c r="K129" s="24" t="inlineStr">
        <is>
          <t>Expense</t>
        </is>
      </c>
      <c r="L129" s="24" t="inlineStr">
        <is>
          <t>statement_2026-05.pdf</t>
        </is>
      </c>
      <c r="M129" s="22" t="n">
        <v>2</v>
      </c>
      <c r="N129" s="22" t="n">
        <v>32</v>
      </c>
      <c r="O129" s="26" t="inlineStr"/>
    </row>
    <row r="130">
      <c r="A130" s="22" t="n">
        <v>126</v>
      </c>
      <c r="B130" s="23" t="n">
        <v>46171</v>
      </c>
      <c r="C130" s="24" t="inlineStr">
        <is>
          <t>Card purchase - LIGHTING DEPOT</t>
        </is>
      </c>
      <c r="D130" s="25" t="n">
        <v>362.47</v>
      </c>
      <c r="E130" s="24" t="n"/>
      <c r="F130" s="25" t="n">
        <v>33574.21</v>
      </c>
      <c r="G130" s="25">
        <f>G129+N(E130)-N(D130)</f>
        <v/>
      </c>
      <c r="H130" s="25">
        <f>ROUND(G130-F130,2)</f>
        <v/>
      </c>
      <c r="I130" s="24" t="inlineStr">
        <is>
          <t>Materials &amp; supplies</t>
        </is>
      </c>
      <c r="J130" s="24" t="inlineStr">
        <is>
          <t>310</t>
        </is>
      </c>
      <c r="K130" s="24" t="inlineStr">
        <is>
          <t>Expense</t>
        </is>
      </c>
      <c r="L130" s="24" t="inlineStr">
        <is>
          <t>statement_2026-05.pdf</t>
        </is>
      </c>
      <c r="M130" s="22" t="n">
        <v>2</v>
      </c>
      <c r="N130" s="22" t="n">
        <v>33</v>
      </c>
      <c r="O130" s="26" t="inlineStr"/>
    </row>
    <row r="131">
      <c r="A131" s="22" t="n">
        <v>127</v>
      </c>
      <c r="B131" s="23" t="n">
        <v>46171</v>
      </c>
      <c r="C131" s="24" t="inlineStr">
        <is>
          <t>Card purchase - PAINTWORKS TRADE</t>
        </is>
      </c>
      <c r="D131" s="25" t="n">
        <v>342.65</v>
      </c>
      <c r="E131" s="24" t="n"/>
      <c r="F131" s="25" t="n">
        <v>33231.56</v>
      </c>
      <c r="G131" s="25">
        <f>G130+N(E131)-N(D131)</f>
        <v/>
      </c>
      <c r="H131" s="25">
        <f>ROUND(G131-F131,2)</f>
        <v/>
      </c>
      <c r="I131" s="24" t="inlineStr">
        <is>
          <t>Materials &amp; supplies</t>
        </is>
      </c>
      <c r="J131" s="24" t="inlineStr">
        <is>
          <t>310</t>
        </is>
      </c>
      <c r="K131" s="24" t="inlineStr">
        <is>
          <t>Expense</t>
        </is>
      </c>
      <c r="L131" s="24" t="inlineStr">
        <is>
          <t>statement_2026-05.pdf</t>
        </is>
      </c>
      <c r="M131" s="22" t="n">
        <v>2</v>
      </c>
      <c r="N131" s="22" t="n">
        <v>34</v>
      </c>
      <c r="O131" s="26" t="inlineStr"/>
    </row>
    <row r="132">
      <c r="A132" s="22" t="n">
        <v>128</v>
      </c>
      <c r="B132" s="23" t="n">
        <v>46172</v>
      </c>
      <c r="C132" s="24" t="inlineStr">
        <is>
          <t>ACH debit - GUSTO PAYROLL</t>
        </is>
      </c>
      <c r="D132" s="25" t="n">
        <v>7184.4</v>
      </c>
      <c r="E132" s="24" t="n"/>
      <c r="F132" s="25" t="n">
        <v>26047.16</v>
      </c>
      <c r="G132" s="25">
        <f>G131+N(E132)-N(D132)</f>
        <v/>
      </c>
      <c r="H132" s="25">
        <f>ROUND(G132-F132,2)</f>
        <v/>
      </c>
      <c r="I132" s="24" t="inlineStr">
        <is>
          <t>Wages &amp; salaries</t>
        </is>
      </c>
      <c r="J132" s="24" t="inlineStr">
        <is>
          <t>477</t>
        </is>
      </c>
      <c r="K132" s="24" t="inlineStr">
        <is>
          <t>Expense</t>
        </is>
      </c>
      <c r="L132" s="24" t="inlineStr">
        <is>
          <t>statement_2026-05.pdf</t>
        </is>
      </c>
      <c r="M132" s="22" t="n">
        <v>2</v>
      </c>
      <c r="N132" s="22" t="n">
        <v>35</v>
      </c>
      <c r="O132" s="26" t="inlineStr"/>
    </row>
    <row r="133">
      <c r="A133" s="22" t="n">
        <v>129</v>
      </c>
      <c r="B133" s="23" t="n">
        <v>46172</v>
      </c>
      <c r="C133" s="24" t="inlineStr">
        <is>
          <t>ACH debit - GUSTO TAX SERVICE</t>
        </is>
      </c>
      <c r="D133" s="25" t="n">
        <v>2166.18</v>
      </c>
      <c r="E133" s="24" t="n"/>
      <c r="F133" s="25" t="n">
        <v>23880.98</v>
      </c>
      <c r="G133" s="25">
        <f>G132+N(E133)-N(D133)</f>
        <v/>
      </c>
      <c r="H133" s="25">
        <f>ROUND(G133-F133,2)</f>
        <v/>
      </c>
      <c r="I133" s="24" t="inlineStr">
        <is>
          <t>Payroll taxes</t>
        </is>
      </c>
      <c r="J133" s="24" t="inlineStr">
        <is>
          <t>478</t>
        </is>
      </c>
      <c r="K133" s="24" t="inlineStr">
        <is>
          <t>Expense</t>
        </is>
      </c>
      <c r="L133" s="24" t="inlineStr">
        <is>
          <t>statement_2026-05.pdf</t>
        </is>
      </c>
      <c r="M133" s="22" t="n">
        <v>3</v>
      </c>
      <c r="N133" s="22" t="n">
        <v>1</v>
      </c>
      <c r="O133" s="26" t="inlineStr"/>
    </row>
    <row r="134">
      <c r="A134" s="27" t="n">
        <v>130</v>
      </c>
      <c r="B134" s="28" t="n">
        <v>46172</v>
      </c>
      <c r="C134" s="29" t="inlineStr">
        <is>
          <t>ACH debit - TRF 88213</t>
        </is>
      </c>
      <c r="D134" s="30" t="n">
        <v>3000</v>
      </c>
      <c r="E134" s="29" t="n"/>
      <c r="F134" s="30" t="n">
        <v>20880.98</v>
      </c>
      <c r="G134" s="30">
        <f>G133+N(E134)-N(D134)</f>
        <v/>
      </c>
      <c r="H134" s="30">
        <f>ROUND(G134-F134,2)</f>
        <v/>
      </c>
      <c r="I134" s="29" t="inlineStr">
        <is>
          <t>Uncategorised — needs your call</t>
        </is>
      </c>
      <c r="J134" s="29" t="inlineStr"/>
      <c r="K134" s="29" t="inlineStr">
        <is>
          <t>Unknown</t>
        </is>
      </c>
      <c r="L134" s="29" t="inlineStr">
        <is>
          <t>statement_2026-05.pdf</t>
        </is>
      </c>
      <c r="M134" s="27" t="n">
        <v>3</v>
      </c>
      <c r="N134" s="27" t="n">
        <v>2</v>
      </c>
      <c r="O134" s="31" t="inlineStr">
        <is>
          <t>no counterparty on the statement — left uncategorised for you</t>
        </is>
      </c>
    </row>
    <row r="135">
      <c r="A135" s="22" t="n">
        <v>131</v>
      </c>
      <c r="B135" s="23" t="n">
        <v>46173</v>
      </c>
      <c r="C135" s="24" t="inlineStr">
        <is>
          <t>Service charge - BUSINESS CHECKING MONTHLY FEE</t>
        </is>
      </c>
      <c r="D135" s="25" t="n">
        <v>28</v>
      </c>
      <c r="E135" s="24" t="n"/>
      <c r="F135" s="25" t="n">
        <v>20852.98</v>
      </c>
      <c r="G135" s="25">
        <f>G134+N(E135)-N(D135)</f>
        <v/>
      </c>
      <c r="H135" s="25">
        <f>ROUND(G135-F135,2)</f>
        <v/>
      </c>
      <c r="I135" s="24" t="inlineStr">
        <is>
          <t>Bank fees</t>
        </is>
      </c>
      <c r="J135" s="24" t="inlineStr">
        <is>
          <t>404</t>
        </is>
      </c>
      <c r="K135" s="24" t="inlineStr">
        <is>
          <t>Expense</t>
        </is>
      </c>
      <c r="L135" s="24" t="inlineStr">
        <is>
          <t>statement_2026-05.pdf</t>
        </is>
      </c>
      <c r="M135" s="22" t="n">
        <v>3</v>
      </c>
      <c r="N135" s="22" t="n">
        <v>3</v>
      </c>
      <c r="O135" s="26" t="inlineStr"/>
    </row>
    <row r="136">
      <c r="A136" s="22" t="n">
        <v>132</v>
      </c>
      <c r="B136" s="23" t="n">
        <v>46173</v>
      </c>
      <c r="C136" s="24" t="inlineStr">
        <is>
          <t>Card purchase - LIGHTING DEPOT</t>
        </is>
      </c>
      <c r="D136" s="25" t="n">
        <v>589.55</v>
      </c>
      <c r="E136" s="24" t="n"/>
      <c r="F136" s="25" t="n">
        <v>20263.43</v>
      </c>
      <c r="G136" s="25">
        <f>G135+N(E136)-N(D136)</f>
        <v/>
      </c>
      <c r="H136" s="25">
        <f>ROUND(G136-F136,2)</f>
        <v/>
      </c>
      <c r="I136" s="24" t="inlineStr">
        <is>
          <t>Materials &amp; supplies</t>
        </is>
      </c>
      <c r="J136" s="24" t="inlineStr">
        <is>
          <t>310</t>
        </is>
      </c>
      <c r="K136" s="24" t="inlineStr">
        <is>
          <t>Expense</t>
        </is>
      </c>
      <c r="L136" s="24" t="inlineStr">
        <is>
          <t>statement_2026-05.pdf</t>
        </is>
      </c>
      <c r="M136" s="22" t="n">
        <v>3</v>
      </c>
      <c r="N136" s="22" t="n">
        <v>4</v>
      </c>
      <c r="O136" s="26" t="inlineStr"/>
    </row>
    <row r="137">
      <c r="A137" s="22" t="n">
        <v>133</v>
      </c>
      <c r="B137" s="23" t="n">
        <v>46173</v>
      </c>
      <c r="C137" s="24" t="inlineStr">
        <is>
          <t>Card purchase - TIMBERLINE SUPPLY CO</t>
        </is>
      </c>
      <c r="D137" s="25" t="n">
        <v>877.83</v>
      </c>
      <c r="E137" s="24" t="n"/>
      <c r="F137" s="25" t="n">
        <v>19385.6</v>
      </c>
      <c r="G137" s="25">
        <f>G136+N(E137)-N(D137)</f>
        <v/>
      </c>
      <c r="H137" s="25">
        <f>ROUND(G137-F137,2)</f>
        <v/>
      </c>
      <c r="I137" s="24" t="inlineStr">
        <is>
          <t>Materials &amp; supplies</t>
        </is>
      </c>
      <c r="J137" s="24" t="inlineStr">
        <is>
          <t>310</t>
        </is>
      </c>
      <c r="K137" s="24" t="inlineStr">
        <is>
          <t>Expense</t>
        </is>
      </c>
      <c r="L137" s="24" t="inlineStr">
        <is>
          <t>statement_2026-05.pdf</t>
        </is>
      </c>
      <c r="M137" s="22" t="n">
        <v>3</v>
      </c>
      <c r="N137" s="22" t="n">
        <v>5</v>
      </c>
      <c r="O137" s="26" t="inlineStr"/>
    </row>
    <row r="138">
      <c r="A138" s="22" t="n">
        <v>134</v>
      </c>
      <c r="B138" s="23" t="n">
        <v>46174</v>
      </c>
      <c r="C138" s="24" t="inlineStr">
        <is>
          <t>ACH debit - HARBOURSIDE PROPERTY RENT</t>
        </is>
      </c>
      <c r="D138" s="25" t="n">
        <v>2450</v>
      </c>
      <c r="E138" s="24" t="n"/>
      <c r="F138" s="25" t="n">
        <v>16935.6</v>
      </c>
      <c r="G138" s="25">
        <f>G137+N(E138)-N(D138)</f>
        <v/>
      </c>
      <c r="H138" s="25">
        <f>ROUND(G138-F138,2)</f>
        <v/>
      </c>
      <c r="I138" s="24" t="inlineStr">
        <is>
          <t>Rent</t>
        </is>
      </c>
      <c r="J138" s="24" t="inlineStr">
        <is>
          <t>469</t>
        </is>
      </c>
      <c r="K138" s="24" t="inlineStr">
        <is>
          <t>Expense</t>
        </is>
      </c>
      <c r="L138" s="24" t="inlineStr">
        <is>
          <t>statement_2026-06.pdf</t>
        </is>
      </c>
      <c r="M138" s="22" t="n">
        <v>1</v>
      </c>
      <c r="N138" s="22" t="n">
        <v>1</v>
      </c>
      <c r="O138" s="26" t="inlineStr"/>
    </row>
    <row r="139">
      <c r="A139" s="22" t="n">
        <v>135</v>
      </c>
      <c r="B139" s="23" t="n">
        <v>46175</v>
      </c>
      <c r="C139" s="24" t="inlineStr">
        <is>
          <t>Card purchase - TIMBERLINE SUPPLY CO</t>
        </is>
      </c>
      <c r="D139" s="25" t="n">
        <v>251.23</v>
      </c>
      <c r="E139" s="24" t="n"/>
      <c r="F139" s="25" t="n">
        <v>16684.37</v>
      </c>
      <c r="G139" s="25">
        <f>G138+N(E139)-N(D139)</f>
        <v/>
      </c>
      <c r="H139" s="25">
        <f>ROUND(G139-F139,2)</f>
        <v/>
      </c>
      <c r="I139" s="24" t="inlineStr">
        <is>
          <t>Materials &amp; supplies</t>
        </is>
      </c>
      <c r="J139" s="24" t="inlineStr">
        <is>
          <t>310</t>
        </is>
      </c>
      <c r="K139" s="24" t="inlineStr">
        <is>
          <t>Expense</t>
        </is>
      </c>
      <c r="L139" s="24" t="inlineStr">
        <is>
          <t>statement_2026-06.pdf</t>
        </is>
      </c>
      <c r="M139" s="22" t="n">
        <v>1</v>
      </c>
      <c r="N139" s="22" t="n">
        <v>2</v>
      </c>
      <c r="O139" s="26" t="inlineStr"/>
    </row>
    <row r="140">
      <c r="A140" s="22" t="n">
        <v>136</v>
      </c>
      <c r="B140" s="23" t="n">
        <v>46175</v>
      </c>
      <c r="C140" s="24" t="inlineStr">
        <is>
          <t>Card purchase - UBER TRIP</t>
        </is>
      </c>
      <c r="D140" s="25" t="n">
        <v>121.2</v>
      </c>
      <c r="E140" s="24" t="n"/>
      <c r="F140" s="25" t="n">
        <v>16563.17</v>
      </c>
      <c r="G140" s="25">
        <f>G139+N(E140)-N(D140)</f>
        <v/>
      </c>
      <c r="H140" s="25">
        <f>ROUND(G140-F140,2)</f>
        <v/>
      </c>
      <c r="I140" s="24" t="inlineStr">
        <is>
          <t>Motor vehicle &amp; travel</t>
        </is>
      </c>
      <c r="J140" s="24" t="inlineStr">
        <is>
          <t>449</t>
        </is>
      </c>
      <c r="K140" s="24" t="inlineStr">
        <is>
          <t>Expense</t>
        </is>
      </c>
      <c r="L140" s="24" t="inlineStr">
        <is>
          <t>statement_2026-06.pdf</t>
        </is>
      </c>
      <c r="M140" s="22" t="n">
        <v>1</v>
      </c>
      <c r="N140" s="22" t="n">
        <v>3</v>
      </c>
      <c r="O140" s="26" t="inlineStr"/>
    </row>
    <row r="141">
      <c r="A141" s="22" t="n">
        <v>137</v>
      </c>
      <c r="B141" s="23" t="n">
        <v>46176</v>
      </c>
      <c r="C141" s="24" t="inlineStr">
        <is>
          <t>Card purchase - FABRIC HOUSE 220</t>
        </is>
      </c>
      <c r="D141" s="25" t="n">
        <v>592.84</v>
      </c>
      <c r="E141" s="24" t="n"/>
      <c r="F141" s="25" t="n">
        <v>15970.33</v>
      </c>
      <c r="G141" s="25">
        <f>G140+N(E141)-N(D141)</f>
        <v/>
      </c>
      <c r="H141" s="25">
        <f>ROUND(G141-F141,2)</f>
        <v/>
      </c>
      <c r="I141" s="24" t="inlineStr">
        <is>
          <t>Materials &amp; supplies</t>
        </is>
      </c>
      <c r="J141" s="24" t="inlineStr">
        <is>
          <t>310</t>
        </is>
      </c>
      <c r="K141" s="24" t="inlineStr">
        <is>
          <t>Expense</t>
        </is>
      </c>
      <c r="L141" s="24" t="inlineStr">
        <is>
          <t>statement_2026-06.pdf</t>
        </is>
      </c>
      <c r="M141" s="22" t="n">
        <v>1</v>
      </c>
      <c r="N141" s="22" t="n">
        <v>4</v>
      </c>
      <c r="O141" s="26" t="inlineStr"/>
    </row>
    <row r="142">
      <c r="A142" s="22" t="n">
        <v>138</v>
      </c>
      <c r="B142" s="23" t="n">
        <v>46176</v>
      </c>
      <c r="C142" s="24" t="inlineStr">
        <is>
          <t>Card purchase - LIGHTING DEPOT</t>
        </is>
      </c>
      <c r="D142" s="25" t="n">
        <v>444.76</v>
      </c>
      <c r="E142" s="24" t="n"/>
      <c r="F142" s="25" t="n">
        <v>15525.57</v>
      </c>
      <c r="G142" s="25">
        <f>G141+N(E142)-N(D142)</f>
        <v/>
      </c>
      <c r="H142" s="25">
        <f>ROUND(G142-F142,2)</f>
        <v/>
      </c>
      <c r="I142" s="24" t="inlineStr">
        <is>
          <t>Materials &amp; supplies</t>
        </is>
      </c>
      <c r="J142" s="24" t="inlineStr">
        <is>
          <t>310</t>
        </is>
      </c>
      <c r="K142" s="24" t="inlineStr">
        <is>
          <t>Expense</t>
        </is>
      </c>
      <c r="L142" s="24" t="inlineStr">
        <is>
          <t>statement_2026-06.pdf</t>
        </is>
      </c>
      <c r="M142" s="22" t="n">
        <v>1</v>
      </c>
      <c r="N142" s="22" t="n">
        <v>5</v>
      </c>
      <c r="O142" s="26" t="inlineStr"/>
    </row>
    <row r="143">
      <c r="A143" s="22" t="n">
        <v>139</v>
      </c>
      <c r="B143" s="23" t="n">
        <v>46176</v>
      </c>
      <c r="C143" s="24" t="inlineStr">
        <is>
          <t>Card purchase - FABRIC HOUSE 220</t>
        </is>
      </c>
      <c r="D143" s="25" t="n">
        <v>747.34</v>
      </c>
      <c r="E143" s="24" t="n"/>
      <c r="F143" s="25" t="n">
        <v>14778.23</v>
      </c>
      <c r="G143" s="25">
        <f>G142+N(E143)-N(D143)</f>
        <v/>
      </c>
      <c r="H143" s="25">
        <f>ROUND(G143-F143,2)</f>
        <v/>
      </c>
      <c r="I143" s="24" t="inlineStr">
        <is>
          <t>Materials &amp; supplies</t>
        </is>
      </c>
      <c r="J143" s="24" t="inlineStr">
        <is>
          <t>310</t>
        </is>
      </c>
      <c r="K143" s="24" t="inlineStr">
        <is>
          <t>Expense</t>
        </is>
      </c>
      <c r="L143" s="24" t="inlineStr">
        <is>
          <t>statement_2026-06.pdf</t>
        </is>
      </c>
      <c r="M143" s="22" t="n">
        <v>1</v>
      </c>
      <c r="N143" s="22" t="n">
        <v>6</v>
      </c>
      <c r="O143" s="26" t="inlineStr"/>
    </row>
    <row r="144">
      <c r="A144" s="22" t="n">
        <v>140</v>
      </c>
      <c r="B144" s="23" t="n">
        <v>46176</v>
      </c>
      <c r="C144" s="24" t="inlineStr">
        <is>
          <t>Card purchase - NORTHGATE FUEL #221</t>
        </is>
      </c>
      <c r="D144" s="25" t="n">
        <v>116.09</v>
      </c>
      <c r="E144" s="24" t="n"/>
      <c r="F144" s="25" t="n">
        <v>14662.14</v>
      </c>
      <c r="G144" s="25">
        <f>G143+N(E144)-N(D144)</f>
        <v/>
      </c>
      <c r="H144" s="25">
        <f>ROUND(G144-F144,2)</f>
        <v/>
      </c>
      <c r="I144" s="24" t="inlineStr">
        <is>
          <t>Motor vehicle &amp; travel</t>
        </is>
      </c>
      <c r="J144" s="24" t="inlineStr">
        <is>
          <t>449</t>
        </is>
      </c>
      <c r="K144" s="24" t="inlineStr">
        <is>
          <t>Expense</t>
        </is>
      </c>
      <c r="L144" s="24" t="inlineStr">
        <is>
          <t>statement_2026-06.pdf</t>
        </is>
      </c>
      <c r="M144" s="22" t="n">
        <v>1</v>
      </c>
      <c r="N144" s="22" t="n">
        <v>7</v>
      </c>
      <c r="O144" s="26" t="inlineStr"/>
    </row>
    <row r="145">
      <c r="A145" s="22" t="n">
        <v>141</v>
      </c>
      <c r="B145" s="23" t="n">
        <v>46177</v>
      </c>
      <c r="C145" s="24" t="inlineStr">
        <is>
          <t>ACH debit - CITY UTILITIES</t>
        </is>
      </c>
      <c r="D145" s="25" t="n">
        <v>179.57</v>
      </c>
      <c r="E145" s="24" t="n"/>
      <c r="F145" s="25" t="n">
        <v>14482.57</v>
      </c>
      <c r="G145" s="25">
        <f>G144+N(E145)-N(D145)</f>
        <v/>
      </c>
      <c r="H145" s="25">
        <f>ROUND(G145-F145,2)</f>
        <v/>
      </c>
      <c r="I145" s="24" t="inlineStr">
        <is>
          <t>Light, power, heating</t>
        </is>
      </c>
      <c r="J145" s="24" t="inlineStr">
        <is>
          <t>445</t>
        </is>
      </c>
      <c r="K145" s="24" t="inlineStr">
        <is>
          <t>Expense</t>
        </is>
      </c>
      <c r="L145" s="24" t="inlineStr">
        <is>
          <t>statement_2026-06.pdf</t>
        </is>
      </c>
      <c r="M145" s="22" t="n">
        <v>1</v>
      </c>
      <c r="N145" s="22" t="n">
        <v>8</v>
      </c>
      <c r="O145" s="26" t="inlineStr"/>
    </row>
    <row r="146">
      <c r="A146" s="22" t="n">
        <v>142</v>
      </c>
      <c r="B146" s="23" t="n">
        <v>46177</v>
      </c>
      <c r="C146" s="24" t="inlineStr">
        <is>
          <t>Card purchase - FABRIC HOUSE 220</t>
        </is>
      </c>
      <c r="D146" s="25" t="n">
        <v>338.41</v>
      </c>
      <c r="E146" s="24" t="n"/>
      <c r="F146" s="25" t="n">
        <v>14144.16</v>
      </c>
      <c r="G146" s="25">
        <f>G145+N(E146)-N(D146)</f>
        <v/>
      </c>
      <c r="H146" s="25">
        <f>ROUND(G146-F146,2)</f>
        <v/>
      </c>
      <c r="I146" s="24" t="inlineStr">
        <is>
          <t>Materials &amp; supplies</t>
        </is>
      </c>
      <c r="J146" s="24" t="inlineStr">
        <is>
          <t>310</t>
        </is>
      </c>
      <c r="K146" s="24" t="inlineStr">
        <is>
          <t>Expense</t>
        </is>
      </c>
      <c r="L146" s="24" t="inlineStr">
        <is>
          <t>statement_2026-06.pdf</t>
        </is>
      </c>
      <c r="M146" s="22" t="n">
        <v>1</v>
      </c>
      <c r="N146" s="22" t="n">
        <v>9</v>
      </c>
      <c r="O146" s="26" t="inlineStr"/>
    </row>
    <row r="147">
      <c r="A147" s="22" t="n">
        <v>143</v>
      </c>
      <c r="B147" s="23" t="n">
        <v>46177</v>
      </c>
      <c r="C147" s="24" t="inlineStr">
        <is>
          <t>Card purchase - HOME DEPOT 4417</t>
        </is>
      </c>
      <c r="D147" s="25" t="n">
        <v>612.8200000000001</v>
      </c>
      <c r="E147" s="24" t="n"/>
      <c r="F147" s="25" t="n">
        <v>13531.34</v>
      </c>
      <c r="G147" s="25">
        <f>G146+N(E147)-N(D147)</f>
        <v/>
      </c>
      <c r="H147" s="25">
        <f>ROUND(G147-F147,2)</f>
        <v/>
      </c>
      <c r="I147" s="24" t="inlineStr">
        <is>
          <t>Materials &amp; supplies</t>
        </is>
      </c>
      <c r="J147" s="24" t="inlineStr">
        <is>
          <t>310</t>
        </is>
      </c>
      <c r="K147" s="24" t="inlineStr">
        <is>
          <t>Expense</t>
        </is>
      </c>
      <c r="L147" s="24" t="inlineStr">
        <is>
          <t>statement_2026-06.pdf</t>
        </is>
      </c>
      <c r="M147" s="22" t="n">
        <v>1</v>
      </c>
      <c r="N147" s="22" t="n">
        <v>10</v>
      </c>
      <c r="O147" s="26" t="inlineStr"/>
    </row>
    <row r="148">
      <c r="A148" s="22" t="n">
        <v>144</v>
      </c>
      <c r="B148" s="23" t="n">
        <v>46177</v>
      </c>
      <c r="C148" s="24" t="inlineStr">
        <is>
          <t>Card purchase - PAINTWORKS TRADE</t>
        </is>
      </c>
      <c r="D148" s="25" t="n">
        <v>458.92</v>
      </c>
      <c r="E148" s="24" t="n"/>
      <c r="F148" s="25" t="n">
        <v>13072.42</v>
      </c>
      <c r="G148" s="25">
        <f>G147+N(E148)-N(D148)</f>
        <v/>
      </c>
      <c r="H148" s="25">
        <f>ROUND(G148-F148,2)</f>
        <v/>
      </c>
      <c r="I148" s="24" t="inlineStr">
        <is>
          <t>Materials &amp; supplies</t>
        </is>
      </c>
      <c r="J148" s="24" t="inlineStr">
        <is>
          <t>310</t>
        </is>
      </c>
      <c r="K148" s="24" t="inlineStr">
        <is>
          <t>Expense</t>
        </is>
      </c>
      <c r="L148" s="24" t="inlineStr">
        <is>
          <t>statement_2026-06.pdf</t>
        </is>
      </c>
      <c r="M148" s="22" t="n">
        <v>1</v>
      </c>
      <c r="N148" s="22" t="n">
        <v>11</v>
      </c>
      <c r="O148" s="26" t="inlineStr"/>
    </row>
    <row r="149">
      <c r="A149" s="22" t="n">
        <v>145</v>
      </c>
      <c r="B149" s="23" t="n">
        <v>46177</v>
      </c>
      <c r="C149" s="24" t="inlineStr">
        <is>
          <t>Card purchase - AMZN MKTPLACE</t>
        </is>
      </c>
      <c r="D149" s="25" t="n">
        <v>183.56</v>
      </c>
      <c r="E149" s="24" t="n"/>
      <c r="F149" s="25" t="n">
        <v>12888.86</v>
      </c>
      <c r="G149" s="25">
        <f>G148+N(E149)-N(D149)</f>
        <v/>
      </c>
      <c r="H149" s="25">
        <f>ROUND(G149-F149,2)</f>
        <v/>
      </c>
      <c r="I149" s="24" t="inlineStr">
        <is>
          <t>Materials &amp; supplies</t>
        </is>
      </c>
      <c r="J149" s="24" t="inlineStr">
        <is>
          <t>310</t>
        </is>
      </c>
      <c r="K149" s="24" t="inlineStr">
        <is>
          <t>Expense</t>
        </is>
      </c>
      <c r="L149" s="24" t="inlineStr">
        <is>
          <t>statement_2026-06.pdf</t>
        </is>
      </c>
      <c r="M149" s="22" t="n">
        <v>1</v>
      </c>
      <c r="N149" s="22" t="n">
        <v>12</v>
      </c>
      <c r="O149" s="26" t="inlineStr"/>
    </row>
    <row r="150">
      <c r="A150" s="22" t="n">
        <v>146</v>
      </c>
      <c r="B150" s="23" t="n">
        <v>46178</v>
      </c>
      <c r="C150" s="24" t="inlineStr">
        <is>
          <t>Card purchase - FABRIC HOUSE 220</t>
        </is>
      </c>
      <c r="D150" s="25" t="n">
        <v>533.64</v>
      </c>
      <c r="E150" s="24" t="n"/>
      <c r="F150" s="25" t="n">
        <v>12355.22</v>
      </c>
      <c r="G150" s="25">
        <f>G149+N(E150)-N(D150)</f>
        <v/>
      </c>
      <c r="H150" s="25">
        <f>ROUND(G150-F150,2)</f>
        <v/>
      </c>
      <c r="I150" s="24" t="inlineStr">
        <is>
          <t>Materials &amp; supplies</t>
        </is>
      </c>
      <c r="J150" s="24" t="inlineStr">
        <is>
          <t>310</t>
        </is>
      </c>
      <c r="K150" s="24" t="inlineStr">
        <is>
          <t>Expense</t>
        </is>
      </c>
      <c r="L150" s="24" t="inlineStr">
        <is>
          <t>statement_2026-06.pdf</t>
        </is>
      </c>
      <c r="M150" s="22" t="n">
        <v>1</v>
      </c>
      <c r="N150" s="22" t="n">
        <v>13</v>
      </c>
      <c r="O150" s="26" t="inlineStr"/>
    </row>
    <row r="151">
      <c r="A151" s="22" t="n">
        <v>147</v>
      </c>
      <c r="B151" s="23" t="n">
        <v>46178</v>
      </c>
      <c r="C151" s="24" t="inlineStr">
        <is>
          <t>Card purchase - TIMBERLINE SUPPLY CO</t>
        </is>
      </c>
      <c r="D151" s="25" t="n">
        <v>406.05</v>
      </c>
      <c r="E151" s="24" t="n"/>
      <c r="F151" s="25" t="n">
        <v>11949.17</v>
      </c>
      <c r="G151" s="25">
        <f>G150+N(E151)-N(D151)</f>
        <v/>
      </c>
      <c r="H151" s="25">
        <f>ROUND(G151-F151,2)</f>
        <v/>
      </c>
      <c r="I151" s="24" t="inlineStr">
        <is>
          <t>Materials &amp; supplies</t>
        </is>
      </c>
      <c r="J151" s="24" t="inlineStr">
        <is>
          <t>310</t>
        </is>
      </c>
      <c r="K151" s="24" t="inlineStr">
        <is>
          <t>Expense</t>
        </is>
      </c>
      <c r="L151" s="24" t="inlineStr">
        <is>
          <t>statement_2026-06.pdf</t>
        </is>
      </c>
      <c r="M151" s="22" t="n">
        <v>1</v>
      </c>
      <c r="N151" s="22" t="n">
        <v>14</v>
      </c>
      <c r="O151" s="26" t="inlineStr"/>
    </row>
    <row r="152">
      <c r="A152" s="22" t="n">
        <v>148</v>
      </c>
      <c r="B152" s="23" t="n">
        <v>46179</v>
      </c>
      <c r="C152" s="24" t="inlineStr">
        <is>
          <t>Card purchase - AUTODESK SUBSCRIPTION</t>
        </is>
      </c>
      <c r="D152" s="25" t="n">
        <v>245</v>
      </c>
      <c r="E152" s="24" t="n"/>
      <c r="F152" s="25" t="n">
        <v>11704.17</v>
      </c>
      <c r="G152" s="25">
        <f>G151+N(E152)-N(D152)</f>
        <v/>
      </c>
      <c r="H152" s="25">
        <f>ROUND(G152-F152,2)</f>
        <v/>
      </c>
      <c r="I152" s="24" t="inlineStr">
        <is>
          <t>Subscriptions &amp; software</t>
        </is>
      </c>
      <c r="J152" s="24" t="inlineStr">
        <is>
          <t>485</t>
        </is>
      </c>
      <c r="K152" s="24" t="inlineStr">
        <is>
          <t>Expense</t>
        </is>
      </c>
      <c r="L152" s="24" t="inlineStr">
        <is>
          <t>statement_2026-06.pdf</t>
        </is>
      </c>
      <c r="M152" s="22" t="n">
        <v>1</v>
      </c>
      <c r="N152" s="22" t="n">
        <v>15</v>
      </c>
      <c r="O152" s="26" t="inlineStr"/>
    </row>
    <row r="153">
      <c r="A153" s="22" t="n">
        <v>149</v>
      </c>
      <c r="B153" s="23" t="n">
        <v>46180</v>
      </c>
      <c r="C153" s="24" t="inlineStr">
        <is>
          <t>ACH debit - VERIZON BUSINESS</t>
        </is>
      </c>
      <c r="D153" s="25" t="n">
        <v>186.32</v>
      </c>
      <c r="E153" s="24" t="n"/>
      <c r="F153" s="25" t="n">
        <v>11517.85</v>
      </c>
      <c r="G153" s="25">
        <f>G152+N(E153)-N(D153)</f>
        <v/>
      </c>
      <c r="H153" s="25">
        <f>ROUND(G153-F153,2)</f>
        <v/>
      </c>
      <c r="I153" s="24" t="inlineStr">
        <is>
          <t>Telephone &amp; internet</t>
        </is>
      </c>
      <c r="J153" s="24" t="inlineStr">
        <is>
          <t>489</t>
        </is>
      </c>
      <c r="K153" s="24" t="inlineStr">
        <is>
          <t>Expense</t>
        </is>
      </c>
      <c r="L153" s="24" t="inlineStr">
        <is>
          <t>statement_2026-06.pdf</t>
        </is>
      </c>
      <c r="M153" s="22" t="n">
        <v>1</v>
      </c>
      <c r="N153" s="22" t="n">
        <v>16</v>
      </c>
      <c r="O153" s="26" t="inlineStr"/>
    </row>
    <row r="154">
      <c r="A154" s="22" t="n">
        <v>150</v>
      </c>
      <c r="B154" s="23" t="n">
        <v>46180</v>
      </c>
      <c r="C154" s="24" t="inlineStr">
        <is>
          <t>Card purchase - LIGHTING DEPOT</t>
        </is>
      </c>
      <c r="D154" s="25" t="n">
        <v>821.76</v>
      </c>
      <c r="E154" s="24" t="n"/>
      <c r="F154" s="25" t="n">
        <v>10696.09</v>
      </c>
      <c r="G154" s="25">
        <f>G153+N(E154)-N(D154)</f>
        <v/>
      </c>
      <c r="H154" s="25">
        <f>ROUND(G154-F154,2)</f>
        <v/>
      </c>
      <c r="I154" s="24" t="inlineStr">
        <is>
          <t>Materials &amp; supplies</t>
        </is>
      </c>
      <c r="J154" s="24" t="inlineStr">
        <is>
          <t>310</t>
        </is>
      </c>
      <c r="K154" s="24" t="inlineStr">
        <is>
          <t>Expense</t>
        </is>
      </c>
      <c r="L154" s="24" t="inlineStr">
        <is>
          <t>statement_2026-06.pdf</t>
        </is>
      </c>
      <c r="M154" s="22" t="n">
        <v>1</v>
      </c>
      <c r="N154" s="22" t="n">
        <v>17</v>
      </c>
      <c r="O154" s="26" t="inlineStr"/>
    </row>
    <row r="155">
      <c r="A155" s="22" t="n">
        <v>151</v>
      </c>
      <c r="B155" s="23" t="n">
        <v>46180</v>
      </c>
      <c r="C155" s="24" t="inlineStr">
        <is>
          <t>Card purchase - TIMBERLINE SUPPLY CO</t>
        </is>
      </c>
      <c r="D155" s="25" t="n">
        <v>146.04</v>
      </c>
      <c r="E155" s="24" t="n"/>
      <c r="F155" s="25" t="n">
        <v>10550.05</v>
      </c>
      <c r="G155" s="25">
        <f>G154+N(E155)-N(D155)</f>
        <v/>
      </c>
      <c r="H155" s="25">
        <f>ROUND(G155-F155,2)</f>
        <v/>
      </c>
      <c r="I155" s="24" t="inlineStr">
        <is>
          <t>Materials &amp; supplies</t>
        </is>
      </c>
      <c r="J155" s="24" t="inlineStr">
        <is>
          <t>310</t>
        </is>
      </c>
      <c r="K155" s="24" t="inlineStr">
        <is>
          <t>Expense</t>
        </is>
      </c>
      <c r="L155" s="24" t="inlineStr">
        <is>
          <t>statement_2026-06.pdf</t>
        </is>
      </c>
      <c r="M155" s="22" t="n">
        <v>1</v>
      </c>
      <c r="N155" s="22" t="n">
        <v>18</v>
      </c>
      <c r="O155" s="26" t="inlineStr"/>
    </row>
    <row r="156">
      <c r="A156" s="22" t="n">
        <v>152</v>
      </c>
      <c r="B156" s="23" t="n">
        <v>46181</v>
      </c>
      <c r="C156" s="24" t="inlineStr">
        <is>
          <t>Card purchase - FABRIC HOUSE 220</t>
        </is>
      </c>
      <c r="D156" s="25" t="n">
        <v>324.48</v>
      </c>
      <c r="E156" s="24" t="n"/>
      <c r="F156" s="25" t="n">
        <v>10225.57</v>
      </c>
      <c r="G156" s="25">
        <f>G155+N(E156)-N(D156)</f>
        <v/>
      </c>
      <c r="H156" s="25">
        <f>ROUND(G156-F156,2)</f>
        <v/>
      </c>
      <c r="I156" s="24" t="inlineStr">
        <is>
          <t>Materials &amp; supplies</t>
        </is>
      </c>
      <c r="J156" s="24" t="inlineStr">
        <is>
          <t>310</t>
        </is>
      </c>
      <c r="K156" s="24" t="inlineStr">
        <is>
          <t>Expense</t>
        </is>
      </c>
      <c r="L156" s="24" t="inlineStr">
        <is>
          <t>statement_2026-06.pdf</t>
        </is>
      </c>
      <c r="M156" s="22" t="n">
        <v>1</v>
      </c>
      <c r="N156" s="22" t="n">
        <v>19</v>
      </c>
      <c r="O156" s="26" t="inlineStr"/>
    </row>
    <row r="157">
      <c r="A157" s="22" t="n">
        <v>153</v>
      </c>
      <c r="B157" s="23" t="n">
        <v>46181</v>
      </c>
      <c r="C157" s="24" t="inlineStr">
        <is>
          <t>Card purchase - FABRIC HOUSE 220</t>
        </is>
      </c>
      <c r="D157" s="25" t="n">
        <v>623.91</v>
      </c>
      <c r="E157" s="24" t="n"/>
      <c r="F157" s="25" t="n">
        <v>9601.66</v>
      </c>
      <c r="G157" s="25">
        <f>G156+N(E157)-N(D157)</f>
        <v/>
      </c>
      <c r="H157" s="25">
        <f>ROUND(G157-F157,2)</f>
        <v/>
      </c>
      <c r="I157" s="24" t="inlineStr">
        <is>
          <t>Materials &amp; supplies</t>
        </is>
      </c>
      <c r="J157" s="24" t="inlineStr">
        <is>
          <t>310</t>
        </is>
      </c>
      <c r="K157" s="24" t="inlineStr">
        <is>
          <t>Expense</t>
        </is>
      </c>
      <c r="L157" s="24" t="inlineStr">
        <is>
          <t>statement_2026-06.pdf</t>
        </is>
      </c>
      <c r="M157" s="22" t="n">
        <v>1</v>
      </c>
      <c r="N157" s="22" t="n">
        <v>20</v>
      </c>
      <c r="O157" s="26" t="inlineStr"/>
    </row>
    <row r="158">
      <c r="A158" s="22" t="n">
        <v>154</v>
      </c>
      <c r="B158" s="23" t="n">
        <v>46181</v>
      </c>
      <c r="C158" s="24" t="inlineStr">
        <is>
          <t>Card purchase - AMZN MKTPLACE</t>
        </is>
      </c>
      <c r="D158" s="25" t="n">
        <v>751.0599999999999</v>
      </c>
      <c r="E158" s="24" t="n"/>
      <c r="F158" s="25" t="n">
        <v>8850.6</v>
      </c>
      <c r="G158" s="25">
        <f>G157+N(E158)-N(D158)</f>
        <v/>
      </c>
      <c r="H158" s="25">
        <f>ROUND(G158-F158,2)</f>
        <v/>
      </c>
      <c r="I158" s="24" t="inlineStr">
        <is>
          <t>Materials &amp; supplies</t>
        </is>
      </c>
      <c r="J158" s="24" t="inlineStr">
        <is>
          <t>310</t>
        </is>
      </c>
      <c r="K158" s="24" t="inlineStr">
        <is>
          <t>Expense</t>
        </is>
      </c>
      <c r="L158" s="24" t="inlineStr">
        <is>
          <t>statement_2026-06.pdf</t>
        </is>
      </c>
      <c r="M158" s="22" t="n">
        <v>1</v>
      </c>
      <c r="N158" s="22" t="n">
        <v>21</v>
      </c>
      <c r="O158" s="26" t="inlineStr"/>
    </row>
    <row r="159">
      <c r="A159" s="22" t="n">
        <v>155</v>
      </c>
      <c r="B159" s="23" t="n">
        <v>46182</v>
      </c>
      <c r="C159" s="24" t="inlineStr">
        <is>
          <t>ACH debit - HARTFORD INSURANCE PREMIUM</t>
        </is>
      </c>
      <c r="D159" s="25" t="n">
        <v>412.55</v>
      </c>
      <c r="E159" s="24" t="n"/>
      <c r="F159" s="25" t="n">
        <v>8438.049999999999</v>
      </c>
      <c r="G159" s="25">
        <f>G158+N(E159)-N(D159)</f>
        <v/>
      </c>
      <c r="H159" s="25">
        <f>ROUND(G159-F159,2)</f>
        <v/>
      </c>
      <c r="I159" s="24" t="inlineStr">
        <is>
          <t>Insurance</t>
        </is>
      </c>
      <c r="J159" s="24" t="inlineStr">
        <is>
          <t>433</t>
        </is>
      </c>
      <c r="K159" s="24" t="inlineStr">
        <is>
          <t>Expense</t>
        </is>
      </c>
      <c r="L159" s="24" t="inlineStr">
        <is>
          <t>statement_2026-06.pdf</t>
        </is>
      </c>
      <c r="M159" s="22" t="n">
        <v>1</v>
      </c>
      <c r="N159" s="22" t="n">
        <v>22</v>
      </c>
      <c r="O159" s="26" t="inlineStr"/>
    </row>
    <row r="160">
      <c r="A160" s="22" t="n">
        <v>156</v>
      </c>
      <c r="B160" s="23" t="n">
        <v>46182</v>
      </c>
      <c r="C160" s="24" t="inlineStr">
        <is>
          <t>Deposit - INVOICE PAYMENT - ATHERTON OFFICES</t>
        </is>
      </c>
      <c r="D160" s="24" t="n"/>
      <c r="E160" s="25" t="n">
        <v>2694.1</v>
      </c>
      <c r="F160" s="25" t="n">
        <v>11132.15</v>
      </c>
      <c r="G160" s="25">
        <f>G159+N(E160)-N(D160)</f>
        <v/>
      </c>
      <c r="H160" s="25">
        <f>ROUND(G160-F160,2)</f>
        <v/>
      </c>
      <c r="I160" s="24" t="inlineStr">
        <is>
          <t>Sales income</t>
        </is>
      </c>
      <c r="J160" s="24" t="inlineStr">
        <is>
          <t>200</t>
        </is>
      </c>
      <c r="K160" s="24" t="inlineStr">
        <is>
          <t>Income</t>
        </is>
      </c>
      <c r="L160" s="24" t="inlineStr">
        <is>
          <t>statement_2026-06.pdf</t>
        </is>
      </c>
      <c r="M160" s="22" t="n">
        <v>1</v>
      </c>
      <c r="N160" s="22" t="n">
        <v>23</v>
      </c>
      <c r="O160" s="26" t="inlineStr"/>
    </row>
    <row r="161">
      <c r="A161" s="22" t="n">
        <v>157</v>
      </c>
      <c r="B161" s="23" t="n">
        <v>46182</v>
      </c>
      <c r="C161" s="24" t="inlineStr">
        <is>
          <t>Card purchase - TIMBERLINE SUPPLY CO</t>
        </is>
      </c>
      <c r="D161" s="25" t="n">
        <v>175.68</v>
      </c>
      <c r="E161" s="24" t="n"/>
      <c r="F161" s="25" t="n">
        <v>10956.47</v>
      </c>
      <c r="G161" s="25">
        <f>G160+N(E161)-N(D161)</f>
        <v/>
      </c>
      <c r="H161" s="25">
        <f>ROUND(G161-F161,2)</f>
        <v/>
      </c>
      <c r="I161" s="24" t="inlineStr">
        <is>
          <t>Materials &amp; supplies</t>
        </is>
      </c>
      <c r="J161" s="24" t="inlineStr">
        <is>
          <t>310</t>
        </is>
      </c>
      <c r="K161" s="24" t="inlineStr">
        <is>
          <t>Expense</t>
        </is>
      </c>
      <c r="L161" s="24" t="inlineStr">
        <is>
          <t>statement_2026-06.pdf</t>
        </is>
      </c>
      <c r="M161" s="22" t="n">
        <v>1</v>
      </c>
      <c r="N161" s="22" t="n">
        <v>24</v>
      </c>
      <c r="O161" s="26" t="inlineStr"/>
    </row>
    <row r="162">
      <c r="A162" s="22" t="n">
        <v>158</v>
      </c>
      <c r="B162" s="23" t="n">
        <v>46182</v>
      </c>
      <c r="C162" s="24" t="inlineStr">
        <is>
          <t>Wire in - PARKSIDE DEVELOPMENTS</t>
        </is>
      </c>
      <c r="D162" s="24" t="n"/>
      <c r="E162" s="25" t="n">
        <v>14750</v>
      </c>
      <c r="F162" s="25" t="n">
        <v>25706.47</v>
      </c>
      <c r="G162" s="25">
        <f>G161+N(E162)-N(D162)</f>
        <v/>
      </c>
      <c r="H162" s="25">
        <f>ROUND(G162-F162,2)</f>
        <v/>
      </c>
      <c r="I162" s="24" t="inlineStr">
        <is>
          <t>Sales income</t>
        </is>
      </c>
      <c r="J162" s="24" t="inlineStr">
        <is>
          <t>200</t>
        </is>
      </c>
      <c r="K162" s="24" t="inlineStr">
        <is>
          <t>Income</t>
        </is>
      </c>
      <c r="L162" s="24" t="inlineStr">
        <is>
          <t>statement_2026-06.pdf</t>
        </is>
      </c>
      <c r="M162" s="22" t="n">
        <v>1</v>
      </c>
      <c r="N162" s="22" t="n">
        <v>25</v>
      </c>
      <c r="O162" s="26" t="inlineStr"/>
    </row>
    <row r="163">
      <c r="A163" s="27" t="n">
        <v>159</v>
      </c>
      <c r="B163" s="28" t="n">
        <v>46182</v>
      </c>
      <c r="C163" s="29" t="inlineStr">
        <is>
          <t>Service charge - INCOMING WIRE FEE</t>
        </is>
      </c>
      <c r="D163" s="30" t="n">
        <v>15</v>
      </c>
      <c r="E163" s="29" t="n"/>
      <c r="F163" s="30" t="n">
        <v>25691.47</v>
      </c>
      <c r="G163" s="30">
        <f>G162+N(E163)-N(D163)</f>
        <v/>
      </c>
      <c r="H163" s="30">
        <f>ROUND(G163-F163,2)</f>
        <v/>
      </c>
      <c r="I163" s="29" t="inlineStr">
        <is>
          <t>Bank fees</t>
        </is>
      </c>
      <c r="J163" s="29" t="inlineStr">
        <is>
          <t>404</t>
        </is>
      </c>
      <c r="K163" s="29" t="inlineStr">
        <is>
          <t>Expense</t>
        </is>
      </c>
      <c r="L163" s="29" t="inlineStr">
        <is>
          <t>statement_2026-06.pdf</t>
        </is>
      </c>
      <c r="M163" s="27" t="n">
        <v>1</v>
      </c>
      <c r="N163" s="27" t="n">
        <v>26</v>
      </c>
      <c r="O163" s="31" t="inlineStr">
        <is>
          <t>bank fee charged separately from the wire it belongs to</t>
        </is>
      </c>
    </row>
    <row r="164">
      <c r="A164" s="22" t="n">
        <v>160</v>
      </c>
      <c r="B164" s="23" t="n">
        <v>46183</v>
      </c>
      <c r="C164" s="24" t="inlineStr">
        <is>
          <t>Card purchase - DROPBOX BUSINESS</t>
        </is>
      </c>
      <c r="D164" s="25" t="n">
        <v>24</v>
      </c>
      <c r="E164" s="24" t="n"/>
      <c r="F164" s="25" t="n">
        <v>25667.47</v>
      </c>
      <c r="G164" s="25">
        <f>G163+N(E164)-N(D164)</f>
        <v/>
      </c>
      <c r="H164" s="25">
        <f>ROUND(G164-F164,2)</f>
        <v/>
      </c>
      <c r="I164" s="24" t="inlineStr">
        <is>
          <t>Subscriptions &amp; software</t>
        </is>
      </c>
      <c r="J164" s="24" t="inlineStr">
        <is>
          <t>485</t>
        </is>
      </c>
      <c r="K164" s="24" t="inlineStr">
        <is>
          <t>Expense</t>
        </is>
      </c>
      <c r="L164" s="24" t="inlineStr">
        <is>
          <t>statement_2026-06.pdf</t>
        </is>
      </c>
      <c r="M164" s="22" t="n">
        <v>1</v>
      </c>
      <c r="N164" s="22" t="n">
        <v>27</v>
      </c>
      <c r="O164" s="26" t="inlineStr"/>
    </row>
    <row r="165">
      <c r="A165" s="22" t="n">
        <v>161</v>
      </c>
      <c r="B165" s="23" t="n">
        <v>46184</v>
      </c>
      <c r="C165" s="24" t="inlineStr">
        <is>
          <t>ACH debit - VOSS JOINERY (SUBCONTRACT)</t>
        </is>
      </c>
      <c r="D165" s="25" t="n">
        <v>1308.04</v>
      </c>
      <c r="E165" s="24" t="n"/>
      <c r="F165" s="25" t="n">
        <v>24359.43</v>
      </c>
      <c r="G165" s="25">
        <f>G164+N(E165)-N(D165)</f>
        <v/>
      </c>
      <c r="H165" s="25">
        <f>ROUND(G165-F165,2)</f>
        <v/>
      </c>
      <c r="I165" s="24" t="inlineStr">
        <is>
          <t>Subcontractors</t>
        </is>
      </c>
      <c r="J165" s="24" t="inlineStr">
        <is>
          <t>325</t>
        </is>
      </c>
      <c r="K165" s="24" t="inlineStr">
        <is>
          <t>Expense</t>
        </is>
      </c>
      <c r="L165" s="24" t="inlineStr">
        <is>
          <t>statement_2026-06.pdf</t>
        </is>
      </c>
      <c r="M165" s="22" t="n">
        <v>1</v>
      </c>
      <c r="N165" s="22" t="n">
        <v>28</v>
      </c>
      <c r="O165" s="26" t="inlineStr"/>
    </row>
    <row r="166">
      <c r="A166" s="22" t="n">
        <v>162</v>
      </c>
      <c r="B166" s="23" t="n">
        <v>46185</v>
      </c>
      <c r="C166" s="24" t="inlineStr">
        <is>
          <t>Card purchase - FABRIC HOUSE 220</t>
        </is>
      </c>
      <c r="D166" s="25" t="n">
        <v>681.08</v>
      </c>
      <c r="E166" s="24" t="n"/>
      <c r="F166" s="25" t="n">
        <v>23678.35</v>
      </c>
      <c r="G166" s="25">
        <f>G165+N(E166)-N(D166)</f>
        <v/>
      </c>
      <c r="H166" s="25">
        <f>ROUND(G166-F166,2)</f>
        <v/>
      </c>
      <c r="I166" s="24" t="inlineStr">
        <is>
          <t>Materials &amp; supplies</t>
        </is>
      </c>
      <c r="J166" s="24" t="inlineStr">
        <is>
          <t>310</t>
        </is>
      </c>
      <c r="K166" s="24" t="inlineStr">
        <is>
          <t>Expense</t>
        </is>
      </c>
      <c r="L166" s="24" t="inlineStr">
        <is>
          <t>statement_2026-06.pdf</t>
        </is>
      </c>
      <c r="M166" s="22" t="n">
        <v>2</v>
      </c>
      <c r="N166" s="22" t="n">
        <v>1</v>
      </c>
      <c r="O166" s="26" t="inlineStr"/>
    </row>
    <row r="167">
      <c r="A167" s="22" t="n">
        <v>163</v>
      </c>
      <c r="B167" s="23" t="n">
        <v>46186</v>
      </c>
      <c r="C167" s="24" t="inlineStr">
        <is>
          <t>ACH credit - LUMEN STUDIO</t>
        </is>
      </c>
      <c r="D167" s="24" t="n"/>
      <c r="E167" s="25" t="n">
        <v>2802.1</v>
      </c>
      <c r="F167" s="25" t="n">
        <v>26480.45</v>
      </c>
      <c r="G167" s="25">
        <f>G166+N(E167)-N(D167)</f>
        <v/>
      </c>
      <c r="H167" s="25">
        <f>ROUND(G167-F167,2)</f>
        <v/>
      </c>
      <c r="I167" s="24" t="inlineStr">
        <is>
          <t>Sales income</t>
        </is>
      </c>
      <c r="J167" s="24" t="inlineStr">
        <is>
          <t>200</t>
        </is>
      </c>
      <c r="K167" s="24" t="inlineStr">
        <is>
          <t>Income</t>
        </is>
      </c>
      <c r="L167" s="24" t="inlineStr">
        <is>
          <t>statement_2026-06.pdf</t>
        </is>
      </c>
      <c r="M167" s="22" t="n">
        <v>2</v>
      </c>
      <c r="N167" s="22" t="n">
        <v>2</v>
      </c>
      <c r="O167" s="26" t="inlineStr"/>
    </row>
    <row r="168">
      <c r="A168" s="22" t="n">
        <v>164</v>
      </c>
      <c r="B168" s="23" t="n">
        <v>46186</v>
      </c>
      <c r="C168" s="24" t="inlineStr">
        <is>
          <t>Card purchase - PAINTWORKS TRADE</t>
        </is>
      </c>
      <c r="D168" s="25" t="n">
        <v>458.31</v>
      </c>
      <c r="E168" s="24" t="n"/>
      <c r="F168" s="25" t="n">
        <v>26022.14</v>
      </c>
      <c r="G168" s="25">
        <f>G167+N(E168)-N(D168)</f>
        <v/>
      </c>
      <c r="H168" s="25">
        <f>ROUND(G168-F168,2)</f>
        <v/>
      </c>
      <c r="I168" s="24" t="inlineStr">
        <is>
          <t>Materials &amp; supplies</t>
        </is>
      </c>
      <c r="J168" s="24" t="inlineStr">
        <is>
          <t>310</t>
        </is>
      </c>
      <c r="K168" s="24" t="inlineStr">
        <is>
          <t>Expense</t>
        </is>
      </c>
      <c r="L168" s="24" t="inlineStr">
        <is>
          <t>statement_2026-06.pdf</t>
        </is>
      </c>
      <c r="M168" s="22" t="n">
        <v>2</v>
      </c>
      <c r="N168" s="22" t="n">
        <v>3</v>
      </c>
      <c r="O168" s="26" t="inlineStr"/>
    </row>
    <row r="169">
      <c r="A169" s="22" t="n">
        <v>165</v>
      </c>
      <c r="B169" s="23" t="n">
        <v>46187</v>
      </c>
      <c r="C169" s="24" t="inlineStr">
        <is>
          <t>Card purchase - QUICKBOOKS ONLINE</t>
        </is>
      </c>
      <c r="D169" s="25" t="n">
        <v>42</v>
      </c>
      <c r="E169" s="24" t="n"/>
      <c r="F169" s="25" t="n">
        <v>25980.14</v>
      </c>
      <c r="G169" s="25">
        <f>G168+N(E169)-N(D169)</f>
        <v/>
      </c>
      <c r="H169" s="25">
        <f>ROUND(G169-F169,2)</f>
        <v/>
      </c>
      <c r="I169" s="24" t="inlineStr">
        <is>
          <t>Subscriptions &amp; software</t>
        </is>
      </c>
      <c r="J169" s="24" t="inlineStr">
        <is>
          <t>485</t>
        </is>
      </c>
      <c r="K169" s="24" t="inlineStr">
        <is>
          <t>Expense</t>
        </is>
      </c>
      <c r="L169" s="24" t="inlineStr">
        <is>
          <t>statement_2026-06.pdf</t>
        </is>
      </c>
      <c r="M169" s="22" t="n">
        <v>2</v>
      </c>
      <c r="N169" s="22" t="n">
        <v>4</v>
      </c>
      <c r="O169" s="26" t="inlineStr"/>
    </row>
    <row r="170">
      <c r="A170" s="22" t="n">
        <v>166</v>
      </c>
      <c r="B170" s="23" t="n">
        <v>46188</v>
      </c>
      <c r="C170" s="24" t="inlineStr">
        <is>
          <t>ACH debit - GUSTO PAYROLL</t>
        </is>
      </c>
      <c r="D170" s="25" t="n">
        <v>7184.4</v>
      </c>
      <c r="E170" s="24" t="n"/>
      <c r="F170" s="25" t="n">
        <v>18795.74</v>
      </c>
      <c r="G170" s="25">
        <f>G169+N(E170)-N(D170)</f>
        <v/>
      </c>
      <c r="H170" s="25">
        <f>ROUND(G170-F170,2)</f>
        <v/>
      </c>
      <c r="I170" s="24" t="inlineStr">
        <is>
          <t>Wages &amp; salaries</t>
        </is>
      </c>
      <c r="J170" s="24" t="inlineStr">
        <is>
          <t>477</t>
        </is>
      </c>
      <c r="K170" s="24" t="inlineStr">
        <is>
          <t>Expense</t>
        </is>
      </c>
      <c r="L170" s="24" t="inlineStr">
        <is>
          <t>statement_2026-06.pdf</t>
        </is>
      </c>
      <c r="M170" s="22" t="n">
        <v>2</v>
      </c>
      <c r="N170" s="22" t="n">
        <v>5</v>
      </c>
      <c r="O170" s="26" t="inlineStr"/>
    </row>
    <row r="171">
      <c r="A171" s="22" t="n">
        <v>167</v>
      </c>
      <c r="B171" s="23" t="n">
        <v>46188</v>
      </c>
      <c r="C171" s="24" t="inlineStr">
        <is>
          <t>ACH debit - GUSTO TAX SERVICE</t>
        </is>
      </c>
      <c r="D171" s="25" t="n">
        <v>2166.18</v>
      </c>
      <c r="E171" s="24" t="n"/>
      <c r="F171" s="25" t="n">
        <v>16629.56</v>
      </c>
      <c r="G171" s="25">
        <f>G170+N(E171)-N(D171)</f>
        <v/>
      </c>
      <c r="H171" s="25">
        <f>ROUND(G171-F171,2)</f>
        <v/>
      </c>
      <c r="I171" s="24" t="inlineStr">
        <is>
          <t>Payroll taxes</t>
        </is>
      </c>
      <c r="J171" s="24" t="inlineStr">
        <is>
          <t>478</t>
        </is>
      </c>
      <c r="K171" s="24" t="inlineStr">
        <is>
          <t>Expense</t>
        </is>
      </c>
      <c r="L171" s="24" t="inlineStr">
        <is>
          <t>statement_2026-06.pdf</t>
        </is>
      </c>
      <c r="M171" s="22" t="n">
        <v>2</v>
      </c>
      <c r="N171" s="22" t="n">
        <v>6</v>
      </c>
      <c r="O171" s="26" t="inlineStr"/>
    </row>
    <row r="172">
      <c r="A172" s="27" t="n">
        <v>168</v>
      </c>
      <c r="B172" s="28" t="n">
        <v>46188</v>
      </c>
      <c r="C172" s="29" t="inlineStr">
        <is>
          <t>ACH debit - IRS USATAXPYMT 1040ES</t>
        </is>
      </c>
      <c r="D172" s="30" t="n">
        <v>5120</v>
      </c>
      <c r="E172" s="29" t="n"/>
      <c r="F172" s="30" t="n">
        <v>11509.56</v>
      </c>
      <c r="G172" s="30">
        <f>G171+N(E172)-N(D172)</f>
        <v/>
      </c>
      <c r="H172" s="30">
        <f>ROUND(G172-F172,2)</f>
        <v/>
      </c>
      <c r="I172" s="29" t="inlineStr">
        <is>
          <t>Income tax payments</t>
        </is>
      </c>
      <c r="J172" s="29" t="inlineStr">
        <is>
          <t>505</t>
        </is>
      </c>
      <c r="K172" s="29" t="inlineStr">
        <is>
          <t>Tax</t>
        </is>
      </c>
      <c r="L172" s="29" t="inlineStr">
        <is>
          <t>statement_2026-06.pdf</t>
        </is>
      </c>
      <c r="M172" s="27" t="n">
        <v>2</v>
      </c>
      <c r="N172" s="27" t="n">
        <v>7</v>
      </c>
      <c r="O172" s="31" t="inlineStr">
        <is>
          <t>tax payment, not an expense</t>
        </is>
      </c>
    </row>
    <row r="173">
      <c r="A173" s="22" t="n">
        <v>169</v>
      </c>
      <c r="B173" s="23" t="n">
        <v>46189</v>
      </c>
      <c r="C173" s="24" t="inlineStr">
        <is>
          <t>Card purchase - ZOOM VIDEO</t>
        </is>
      </c>
      <c r="D173" s="25" t="n">
        <v>18.99</v>
      </c>
      <c r="E173" s="24" t="n"/>
      <c r="F173" s="25" t="n">
        <v>11490.57</v>
      </c>
      <c r="G173" s="25">
        <f>G172+N(E173)-N(D173)</f>
        <v/>
      </c>
      <c r="H173" s="25">
        <f>ROUND(G173-F173,2)</f>
        <v/>
      </c>
      <c r="I173" s="24" t="inlineStr">
        <is>
          <t>Subscriptions &amp; software</t>
        </is>
      </c>
      <c r="J173" s="24" t="inlineStr">
        <is>
          <t>485</t>
        </is>
      </c>
      <c r="K173" s="24" t="inlineStr">
        <is>
          <t>Expense</t>
        </is>
      </c>
      <c r="L173" s="24" t="inlineStr">
        <is>
          <t>statement_2026-06.pdf</t>
        </is>
      </c>
      <c r="M173" s="22" t="n">
        <v>2</v>
      </c>
      <c r="N173" s="22" t="n">
        <v>8</v>
      </c>
      <c r="O173" s="26" t="inlineStr"/>
    </row>
    <row r="174">
      <c r="A174" s="22" t="n">
        <v>170</v>
      </c>
      <c r="B174" s="23" t="n">
        <v>46189</v>
      </c>
      <c r="C174" s="24" t="inlineStr">
        <is>
          <t>ACH credit - HALVERSON DESIGN</t>
        </is>
      </c>
      <c r="D174" s="24" t="n"/>
      <c r="E174" s="25" t="n">
        <v>5181.51</v>
      </c>
      <c r="F174" s="25" t="n">
        <v>16672.08</v>
      </c>
      <c r="G174" s="25">
        <f>G173+N(E174)-N(D174)</f>
        <v/>
      </c>
      <c r="H174" s="25">
        <f>ROUND(G174-F174,2)</f>
        <v/>
      </c>
      <c r="I174" s="24" t="inlineStr">
        <is>
          <t>Sales income</t>
        </is>
      </c>
      <c r="J174" s="24" t="inlineStr">
        <is>
          <t>200</t>
        </is>
      </c>
      <c r="K174" s="24" t="inlineStr">
        <is>
          <t>Income</t>
        </is>
      </c>
      <c r="L174" s="24" t="inlineStr">
        <is>
          <t>statement_2026-06.pdf</t>
        </is>
      </c>
      <c r="M174" s="22" t="n">
        <v>2</v>
      </c>
      <c r="N174" s="22" t="n">
        <v>9</v>
      </c>
      <c r="O174" s="26" t="inlineStr"/>
    </row>
    <row r="175">
      <c r="A175" s="22" t="n">
        <v>171</v>
      </c>
      <c r="B175" s="23" t="n">
        <v>46189</v>
      </c>
      <c r="C175" s="24" t="inlineStr">
        <is>
          <t>Card purchase - FABRIC HOUSE 220</t>
        </is>
      </c>
      <c r="D175" s="25" t="n">
        <v>830.48</v>
      </c>
      <c r="E175" s="24" t="n"/>
      <c r="F175" s="25" t="n">
        <v>15841.6</v>
      </c>
      <c r="G175" s="25">
        <f>G174+N(E175)-N(D175)</f>
        <v/>
      </c>
      <c r="H175" s="25">
        <f>ROUND(G175-F175,2)</f>
        <v/>
      </c>
      <c r="I175" s="24" t="inlineStr">
        <is>
          <t>Materials &amp; supplies</t>
        </is>
      </c>
      <c r="J175" s="24" t="inlineStr">
        <is>
          <t>310</t>
        </is>
      </c>
      <c r="K175" s="24" t="inlineStr">
        <is>
          <t>Expense</t>
        </is>
      </c>
      <c r="L175" s="24" t="inlineStr">
        <is>
          <t>statement_2026-06.pdf</t>
        </is>
      </c>
      <c r="M175" s="22" t="n">
        <v>2</v>
      </c>
      <c r="N175" s="22" t="n">
        <v>10</v>
      </c>
      <c r="O175" s="26" t="inlineStr"/>
    </row>
    <row r="176">
      <c r="A176" s="22" t="n">
        <v>172</v>
      </c>
      <c r="B176" s="23" t="n">
        <v>46189</v>
      </c>
      <c r="C176" s="24" t="inlineStr">
        <is>
          <t>Card purchase - LIGHTING DEPOT</t>
        </is>
      </c>
      <c r="D176" s="25" t="n">
        <v>533.91</v>
      </c>
      <c r="E176" s="24" t="n"/>
      <c r="F176" s="25" t="n">
        <v>15307.69</v>
      </c>
      <c r="G176" s="25">
        <f>G175+N(E176)-N(D176)</f>
        <v/>
      </c>
      <c r="H176" s="25">
        <f>ROUND(G176-F176,2)</f>
        <v/>
      </c>
      <c r="I176" s="24" t="inlineStr">
        <is>
          <t>Materials &amp; supplies</t>
        </is>
      </c>
      <c r="J176" s="24" t="inlineStr">
        <is>
          <t>310</t>
        </is>
      </c>
      <c r="K176" s="24" t="inlineStr">
        <is>
          <t>Expense</t>
        </is>
      </c>
      <c r="L176" s="24" t="inlineStr">
        <is>
          <t>statement_2026-06.pdf</t>
        </is>
      </c>
      <c r="M176" s="22" t="n">
        <v>2</v>
      </c>
      <c r="N176" s="22" t="n">
        <v>11</v>
      </c>
      <c r="O176" s="26" t="inlineStr"/>
    </row>
    <row r="177">
      <c r="A177" s="27" t="n">
        <v>173</v>
      </c>
      <c r="B177" s="28" t="n">
        <v>46189</v>
      </c>
      <c r="C177" s="29" t="inlineStr">
        <is>
          <t>ACH debit - OWNER DRAW R PIKE</t>
        </is>
      </c>
      <c r="D177" s="30" t="n">
        <v>4500</v>
      </c>
      <c r="E177" s="29" t="n"/>
      <c r="F177" s="30" t="n">
        <v>10807.69</v>
      </c>
      <c r="G177" s="30">
        <f>G176+N(E177)-N(D177)</f>
        <v/>
      </c>
      <c r="H177" s="30">
        <f>ROUND(G177-F177,2)</f>
        <v/>
      </c>
      <c r="I177" s="29" t="inlineStr">
        <is>
          <t>Owner drawings</t>
        </is>
      </c>
      <c r="J177" s="29" t="inlineStr">
        <is>
          <t>960</t>
        </is>
      </c>
      <c r="K177" s="29" t="inlineStr">
        <is>
          <t>Equity</t>
        </is>
      </c>
      <c r="L177" s="29" t="inlineStr">
        <is>
          <t>statement_2026-06.pdf</t>
        </is>
      </c>
      <c r="M177" s="27" t="n">
        <v>2</v>
      </c>
      <c r="N177" s="27" t="n">
        <v>12</v>
      </c>
      <c r="O177" s="31" t="inlineStr">
        <is>
          <t>equity, not an expense</t>
        </is>
      </c>
    </row>
    <row r="178">
      <c r="A178" s="22" t="n">
        <v>174</v>
      </c>
      <c r="B178" s="23" t="n">
        <v>46190</v>
      </c>
      <c r="C178" s="24" t="inlineStr">
        <is>
          <t>Card purchase - ADOBE CREATIVE CLOUD</t>
        </is>
      </c>
      <c r="D178" s="25" t="n">
        <v>89.98</v>
      </c>
      <c r="E178" s="24" t="n"/>
      <c r="F178" s="25" t="n">
        <v>10717.71</v>
      </c>
      <c r="G178" s="25">
        <f>G177+N(E178)-N(D178)</f>
        <v/>
      </c>
      <c r="H178" s="25">
        <f>ROUND(G178-F178,2)</f>
        <v/>
      </c>
      <c r="I178" s="24" t="inlineStr">
        <is>
          <t>Subscriptions &amp; software</t>
        </is>
      </c>
      <c r="J178" s="24" t="inlineStr">
        <is>
          <t>485</t>
        </is>
      </c>
      <c r="K178" s="24" t="inlineStr">
        <is>
          <t>Expense</t>
        </is>
      </c>
      <c r="L178" s="24" t="inlineStr">
        <is>
          <t>statement_2026-06.pdf</t>
        </is>
      </c>
      <c r="M178" s="22" t="n">
        <v>2</v>
      </c>
      <c r="N178" s="22" t="n">
        <v>13</v>
      </c>
      <c r="O178" s="26" t="inlineStr"/>
    </row>
    <row r="179">
      <c r="A179" s="22" t="n">
        <v>175</v>
      </c>
      <c r="B179" s="23" t="n">
        <v>46191</v>
      </c>
      <c r="C179" s="24" t="inlineStr">
        <is>
          <t>Wire in - BRIGHTWATER HOTELS</t>
        </is>
      </c>
      <c r="D179" s="24" t="n"/>
      <c r="E179" s="25" t="n">
        <v>6278.44</v>
      </c>
      <c r="F179" s="25" t="n">
        <v>16996.15</v>
      </c>
      <c r="G179" s="25">
        <f>G178+N(E179)-N(D179)</f>
        <v/>
      </c>
      <c r="H179" s="25">
        <f>ROUND(G179-F179,2)</f>
        <v/>
      </c>
      <c r="I179" s="24" t="inlineStr">
        <is>
          <t>Sales income</t>
        </is>
      </c>
      <c r="J179" s="24" t="inlineStr">
        <is>
          <t>200</t>
        </is>
      </c>
      <c r="K179" s="24" t="inlineStr">
        <is>
          <t>Income</t>
        </is>
      </c>
      <c r="L179" s="24" t="inlineStr">
        <is>
          <t>statement_2026-06.pdf</t>
        </is>
      </c>
      <c r="M179" s="22" t="n">
        <v>2</v>
      </c>
      <c r="N179" s="22" t="n">
        <v>14</v>
      </c>
      <c r="O179" s="26" t="inlineStr"/>
    </row>
    <row r="180">
      <c r="A180" s="22" t="n">
        <v>176</v>
      </c>
      <c r="B180" s="23" t="n">
        <v>46191</v>
      </c>
      <c r="C180" s="24" t="inlineStr">
        <is>
          <t>Deposit - INVOICE PAYMENT - HALVERSON DESIGN</t>
        </is>
      </c>
      <c r="D180" s="24" t="n"/>
      <c r="E180" s="25" t="n">
        <v>5814.81</v>
      </c>
      <c r="F180" s="25" t="n">
        <v>22810.96</v>
      </c>
      <c r="G180" s="25">
        <f>G179+N(E180)-N(D180)</f>
        <v/>
      </c>
      <c r="H180" s="25">
        <f>ROUND(G180-F180,2)</f>
        <v/>
      </c>
      <c r="I180" s="24" t="inlineStr">
        <is>
          <t>Sales income</t>
        </is>
      </c>
      <c r="J180" s="24" t="inlineStr">
        <is>
          <t>200</t>
        </is>
      </c>
      <c r="K180" s="24" t="inlineStr">
        <is>
          <t>Income</t>
        </is>
      </c>
      <c r="L180" s="24" t="inlineStr">
        <is>
          <t>statement_2026-06.pdf</t>
        </is>
      </c>
      <c r="M180" s="22" t="n">
        <v>2</v>
      </c>
      <c r="N180" s="22" t="n">
        <v>15</v>
      </c>
      <c r="O180" s="26" t="inlineStr"/>
    </row>
    <row r="181">
      <c r="A181" s="22" t="n">
        <v>177</v>
      </c>
      <c r="B181" s="23" t="n">
        <v>46191</v>
      </c>
      <c r="C181" s="24" t="inlineStr">
        <is>
          <t>Card purchase - LIGHTING DEPOT</t>
        </is>
      </c>
      <c r="D181" s="25" t="n">
        <v>548.63</v>
      </c>
      <c r="E181" s="24" t="n"/>
      <c r="F181" s="25" t="n">
        <v>22262.33</v>
      </c>
      <c r="G181" s="25">
        <f>G180+N(E181)-N(D181)</f>
        <v/>
      </c>
      <c r="H181" s="25">
        <f>ROUND(G181-F181,2)</f>
        <v/>
      </c>
      <c r="I181" s="24" t="inlineStr">
        <is>
          <t>Materials &amp; supplies</t>
        </is>
      </c>
      <c r="J181" s="24" t="inlineStr">
        <is>
          <t>310</t>
        </is>
      </c>
      <c r="K181" s="24" t="inlineStr">
        <is>
          <t>Expense</t>
        </is>
      </c>
      <c r="L181" s="24" t="inlineStr">
        <is>
          <t>statement_2026-06.pdf</t>
        </is>
      </c>
      <c r="M181" s="22" t="n">
        <v>2</v>
      </c>
      <c r="N181" s="22" t="n">
        <v>16</v>
      </c>
      <c r="O181" s="26" t="inlineStr"/>
    </row>
    <row r="182">
      <c r="A182" s="22" t="n">
        <v>178</v>
      </c>
      <c r="B182" s="23" t="n">
        <v>46191</v>
      </c>
      <c r="C182" s="24" t="inlineStr">
        <is>
          <t>Card purchase - UBER TRIP</t>
        </is>
      </c>
      <c r="D182" s="25" t="n">
        <v>52.6</v>
      </c>
      <c r="E182" s="24" t="n"/>
      <c r="F182" s="25" t="n">
        <v>22209.73</v>
      </c>
      <c r="G182" s="25">
        <f>G181+N(E182)-N(D182)</f>
        <v/>
      </c>
      <c r="H182" s="25">
        <f>ROUND(G182-F182,2)</f>
        <v/>
      </c>
      <c r="I182" s="24" t="inlineStr">
        <is>
          <t>Motor vehicle &amp; travel</t>
        </is>
      </c>
      <c r="J182" s="24" t="inlineStr">
        <is>
          <t>449</t>
        </is>
      </c>
      <c r="K182" s="24" t="inlineStr">
        <is>
          <t>Expense</t>
        </is>
      </c>
      <c r="L182" s="24" t="inlineStr">
        <is>
          <t>statement_2026-06.pdf</t>
        </is>
      </c>
      <c r="M182" s="22" t="n">
        <v>2</v>
      </c>
      <c r="N182" s="22" t="n">
        <v>17</v>
      </c>
      <c r="O182" s="26" t="inlineStr"/>
    </row>
    <row r="183">
      <c r="A183" s="22" t="n">
        <v>179</v>
      </c>
      <c r="B183" s="23" t="n">
        <v>46191</v>
      </c>
      <c r="C183" s="24" t="inlineStr">
        <is>
          <t>ACH debit - VOSS JOINERY (SUBCONTRACT)</t>
        </is>
      </c>
      <c r="D183" s="25" t="n">
        <v>2389.54</v>
      </c>
      <c r="E183" s="24" t="n"/>
      <c r="F183" s="25" t="n">
        <v>19820.19</v>
      </c>
      <c r="G183" s="25">
        <f>G182+N(E183)-N(D183)</f>
        <v/>
      </c>
      <c r="H183" s="25">
        <f>ROUND(G183-F183,2)</f>
        <v/>
      </c>
      <c r="I183" s="24" t="inlineStr">
        <is>
          <t>Subcontractors</t>
        </is>
      </c>
      <c r="J183" s="24" t="inlineStr">
        <is>
          <t>325</t>
        </is>
      </c>
      <c r="K183" s="24" t="inlineStr">
        <is>
          <t>Expense</t>
        </is>
      </c>
      <c r="L183" s="24" t="inlineStr">
        <is>
          <t>statement_2026-06.pdf</t>
        </is>
      </c>
      <c r="M183" s="22" t="n">
        <v>2</v>
      </c>
      <c r="N183" s="22" t="n">
        <v>18</v>
      </c>
      <c r="O183" s="26" t="inlineStr"/>
    </row>
    <row r="184">
      <c r="A184" s="22" t="n">
        <v>180</v>
      </c>
      <c r="B184" s="23" t="n">
        <v>46192</v>
      </c>
      <c r="C184" s="24" t="inlineStr">
        <is>
          <t>Card purchase - SHELL 8812</t>
        </is>
      </c>
      <c r="D184" s="25" t="n">
        <v>70.97</v>
      </c>
      <c r="E184" s="24" t="n"/>
      <c r="F184" s="25" t="n">
        <v>19749.22</v>
      </c>
      <c r="G184" s="25">
        <f>G183+N(E184)-N(D184)</f>
        <v/>
      </c>
      <c r="H184" s="25">
        <f>ROUND(G184-F184,2)</f>
        <v/>
      </c>
      <c r="I184" s="24" t="inlineStr">
        <is>
          <t>Motor vehicle &amp; travel</t>
        </is>
      </c>
      <c r="J184" s="24" t="inlineStr">
        <is>
          <t>449</t>
        </is>
      </c>
      <c r="K184" s="24" t="inlineStr">
        <is>
          <t>Expense</t>
        </is>
      </c>
      <c r="L184" s="24" t="inlineStr">
        <is>
          <t>statement_2026-06.pdf</t>
        </is>
      </c>
      <c r="M184" s="22" t="n">
        <v>2</v>
      </c>
      <c r="N184" s="22" t="n">
        <v>19</v>
      </c>
      <c r="O184" s="26" t="inlineStr"/>
    </row>
    <row r="185">
      <c r="A185" s="22" t="n">
        <v>181</v>
      </c>
      <c r="B185" s="23" t="n">
        <v>46192</v>
      </c>
      <c r="C185" s="24" t="inlineStr">
        <is>
          <t>ACH debit - VOSS JOINERY (SUBCONTRACT)</t>
        </is>
      </c>
      <c r="D185" s="25" t="n">
        <v>2401.32</v>
      </c>
      <c r="E185" s="24" t="n"/>
      <c r="F185" s="25" t="n">
        <v>17347.9</v>
      </c>
      <c r="G185" s="25">
        <f>G184+N(E185)-N(D185)</f>
        <v/>
      </c>
      <c r="H185" s="25">
        <f>ROUND(G185-F185,2)</f>
        <v/>
      </c>
      <c r="I185" s="24" t="inlineStr">
        <is>
          <t>Subcontractors</t>
        </is>
      </c>
      <c r="J185" s="24" t="inlineStr">
        <is>
          <t>325</t>
        </is>
      </c>
      <c r="K185" s="24" t="inlineStr">
        <is>
          <t>Expense</t>
        </is>
      </c>
      <c r="L185" s="24" t="inlineStr">
        <is>
          <t>statement_2026-06.pdf</t>
        </is>
      </c>
      <c r="M185" s="22" t="n">
        <v>2</v>
      </c>
      <c r="N185" s="22" t="n">
        <v>20</v>
      </c>
      <c r="O185" s="26" t="inlineStr"/>
    </row>
    <row r="186">
      <c r="A186" s="22" t="n">
        <v>182</v>
      </c>
      <c r="B186" s="23" t="n">
        <v>46194</v>
      </c>
      <c r="C186" s="24" t="inlineStr">
        <is>
          <t>Card purchase - HOME DEPOT 4417</t>
        </is>
      </c>
      <c r="D186" s="25" t="n">
        <v>557.97</v>
      </c>
      <c r="E186" s="24" t="n"/>
      <c r="F186" s="25" t="n">
        <v>16789.93</v>
      </c>
      <c r="G186" s="25">
        <f>G185+N(E186)-N(D186)</f>
        <v/>
      </c>
      <c r="H186" s="25">
        <f>ROUND(G186-F186,2)</f>
        <v/>
      </c>
      <c r="I186" s="24" t="inlineStr">
        <is>
          <t>Materials &amp; supplies</t>
        </is>
      </c>
      <c r="J186" s="24" t="inlineStr">
        <is>
          <t>310</t>
        </is>
      </c>
      <c r="K186" s="24" t="inlineStr">
        <is>
          <t>Expense</t>
        </is>
      </c>
      <c r="L186" s="24" t="inlineStr">
        <is>
          <t>statement_2026-06.pdf</t>
        </is>
      </c>
      <c r="M186" s="22" t="n">
        <v>2</v>
      </c>
      <c r="N186" s="22" t="n">
        <v>21</v>
      </c>
      <c r="O186" s="26" t="inlineStr"/>
    </row>
    <row r="187">
      <c r="A187" s="22" t="n">
        <v>183</v>
      </c>
      <c r="B187" s="23" t="n">
        <v>46194</v>
      </c>
      <c r="C187" s="24" t="inlineStr">
        <is>
          <t>Card purchase - SHELL 8812</t>
        </is>
      </c>
      <c r="D187" s="25" t="n">
        <v>73.52</v>
      </c>
      <c r="E187" s="24" t="n"/>
      <c r="F187" s="25" t="n">
        <v>16716.41</v>
      </c>
      <c r="G187" s="25">
        <f>G186+N(E187)-N(D187)</f>
        <v/>
      </c>
      <c r="H187" s="25">
        <f>ROUND(G187-F187,2)</f>
        <v/>
      </c>
      <c r="I187" s="24" t="inlineStr">
        <is>
          <t>Motor vehicle &amp; travel</t>
        </is>
      </c>
      <c r="J187" s="24" t="inlineStr">
        <is>
          <t>449</t>
        </is>
      </c>
      <c r="K187" s="24" t="inlineStr">
        <is>
          <t>Expense</t>
        </is>
      </c>
      <c r="L187" s="24" t="inlineStr">
        <is>
          <t>statement_2026-06.pdf</t>
        </is>
      </c>
      <c r="M187" s="22" t="n">
        <v>2</v>
      </c>
      <c r="N187" s="22" t="n">
        <v>22</v>
      </c>
      <c r="O187" s="26" t="inlineStr"/>
    </row>
    <row r="188">
      <c r="A188" s="22" t="n">
        <v>184</v>
      </c>
      <c r="B188" s="23" t="n">
        <v>46194</v>
      </c>
      <c r="C188" s="24" t="inlineStr">
        <is>
          <t>Card purchase - UBER TRIP</t>
        </is>
      </c>
      <c r="D188" s="25" t="n">
        <v>129.48</v>
      </c>
      <c r="E188" s="24" t="n"/>
      <c r="F188" s="25" t="n">
        <v>16586.93</v>
      </c>
      <c r="G188" s="25">
        <f>G187+N(E188)-N(D188)</f>
        <v/>
      </c>
      <c r="H188" s="25">
        <f>ROUND(G188-F188,2)</f>
        <v/>
      </c>
      <c r="I188" s="24" t="inlineStr">
        <is>
          <t>Motor vehicle &amp; travel</t>
        </is>
      </c>
      <c r="J188" s="24" t="inlineStr">
        <is>
          <t>449</t>
        </is>
      </c>
      <c r="K188" s="24" t="inlineStr">
        <is>
          <t>Expense</t>
        </is>
      </c>
      <c r="L188" s="24" t="inlineStr">
        <is>
          <t>statement_2026-06.pdf</t>
        </is>
      </c>
      <c r="M188" s="22" t="n">
        <v>2</v>
      </c>
      <c r="N188" s="22" t="n">
        <v>23</v>
      </c>
      <c r="O188" s="26" t="inlineStr"/>
    </row>
    <row r="189">
      <c r="A189" s="22" t="n">
        <v>185</v>
      </c>
      <c r="B189" s="23" t="n">
        <v>46195</v>
      </c>
      <c r="C189" s="24" t="inlineStr">
        <is>
          <t>Wire in - ATHERTON OFFICES</t>
        </is>
      </c>
      <c r="D189" s="24" t="n"/>
      <c r="E189" s="25" t="n">
        <v>2838.93</v>
      </c>
      <c r="F189" s="25" t="n">
        <v>19425.86</v>
      </c>
      <c r="G189" s="25">
        <f>G188+N(E189)-N(D189)</f>
        <v/>
      </c>
      <c r="H189" s="25">
        <f>ROUND(G189-F189,2)</f>
        <v/>
      </c>
      <c r="I189" s="24" t="inlineStr">
        <is>
          <t>Sales income</t>
        </is>
      </c>
      <c r="J189" s="24" t="inlineStr">
        <is>
          <t>200</t>
        </is>
      </c>
      <c r="K189" s="24" t="inlineStr">
        <is>
          <t>Income</t>
        </is>
      </c>
      <c r="L189" s="24" t="inlineStr">
        <is>
          <t>statement_2026-06.pdf</t>
        </is>
      </c>
      <c r="M189" s="22" t="n">
        <v>2</v>
      </c>
      <c r="N189" s="22" t="n">
        <v>24</v>
      </c>
      <c r="O189" s="26" t="inlineStr"/>
    </row>
    <row r="190">
      <c r="A190" s="22" t="n">
        <v>186</v>
      </c>
      <c r="B190" s="23" t="n">
        <v>46195</v>
      </c>
      <c r="C190" s="24" t="inlineStr">
        <is>
          <t>Card purchase - PAINTWORKS TRADE</t>
        </is>
      </c>
      <c r="D190" s="25" t="n">
        <v>372.73</v>
      </c>
      <c r="E190" s="24" t="n"/>
      <c r="F190" s="25" t="n">
        <v>19053.13</v>
      </c>
      <c r="G190" s="25">
        <f>G189+N(E190)-N(D190)</f>
        <v/>
      </c>
      <c r="H190" s="25">
        <f>ROUND(G190-F190,2)</f>
        <v/>
      </c>
      <c r="I190" s="24" t="inlineStr">
        <is>
          <t>Materials &amp; supplies</t>
        </is>
      </c>
      <c r="J190" s="24" t="inlineStr">
        <is>
          <t>310</t>
        </is>
      </c>
      <c r="K190" s="24" t="inlineStr">
        <is>
          <t>Expense</t>
        </is>
      </c>
      <c r="L190" s="24" t="inlineStr">
        <is>
          <t>statement_2026-06.pdf</t>
        </is>
      </c>
      <c r="M190" s="22" t="n">
        <v>2</v>
      </c>
      <c r="N190" s="22" t="n">
        <v>25</v>
      </c>
      <c r="O190" s="26" t="inlineStr"/>
    </row>
    <row r="191">
      <c r="A191" s="22" t="n">
        <v>187</v>
      </c>
      <c r="B191" s="23" t="n">
        <v>46195</v>
      </c>
      <c r="C191" s="24" t="inlineStr">
        <is>
          <t>Card purchase - UBER TRIP</t>
        </is>
      </c>
      <c r="D191" s="25" t="n">
        <v>80.93000000000001</v>
      </c>
      <c r="E191" s="24" t="n"/>
      <c r="F191" s="25" t="n">
        <v>18972.2</v>
      </c>
      <c r="G191" s="25">
        <f>G190+N(E191)-N(D191)</f>
        <v/>
      </c>
      <c r="H191" s="25">
        <f>ROUND(G191-F191,2)</f>
        <v/>
      </c>
      <c r="I191" s="24" t="inlineStr">
        <is>
          <t>Motor vehicle &amp; travel</t>
        </is>
      </c>
      <c r="J191" s="24" t="inlineStr">
        <is>
          <t>449</t>
        </is>
      </c>
      <c r="K191" s="24" t="inlineStr">
        <is>
          <t>Expense</t>
        </is>
      </c>
      <c r="L191" s="24" t="inlineStr">
        <is>
          <t>statement_2026-06.pdf</t>
        </is>
      </c>
      <c r="M191" s="22" t="n">
        <v>2</v>
      </c>
      <c r="N191" s="22" t="n">
        <v>26</v>
      </c>
      <c r="O191" s="26" t="inlineStr"/>
    </row>
    <row r="192">
      <c r="A192" s="22" t="n">
        <v>188</v>
      </c>
      <c r="B192" s="23" t="n">
        <v>46196</v>
      </c>
      <c r="C192" s="24" t="inlineStr">
        <is>
          <t>Wire in - CALDWELL &amp; SONS</t>
        </is>
      </c>
      <c r="D192" s="24" t="n"/>
      <c r="E192" s="25" t="n">
        <v>5208.21</v>
      </c>
      <c r="F192" s="25" t="n">
        <v>24180.41</v>
      </c>
      <c r="G192" s="25">
        <f>G191+N(E192)-N(D192)</f>
        <v/>
      </c>
      <c r="H192" s="25">
        <f>ROUND(G192-F192,2)</f>
        <v/>
      </c>
      <c r="I192" s="24" t="inlineStr">
        <is>
          <t>Sales income</t>
        </is>
      </c>
      <c r="J192" s="24" t="inlineStr">
        <is>
          <t>200</t>
        </is>
      </c>
      <c r="K192" s="24" t="inlineStr">
        <is>
          <t>Income</t>
        </is>
      </c>
      <c r="L192" s="24" t="inlineStr">
        <is>
          <t>statement_2026-06.pdf</t>
        </is>
      </c>
      <c r="M192" s="22" t="n">
        <v>2</v>
      </c>
      <c r="N192" s="22" t="n">
        <v>27</v>
      </c>
      <c r="O192" s="26" t="inlineStr"/>
    </row>
    <row r="193">
      <c r="A193" s="22" t="n">
        <v>189</v>
      </c>
      <c r="B193" s="23" t="n">
        <v>46197</v>
      </c>
      <c r="C193" s="24" t="inlineStr">
        <is>
          <t>ACH credit - CALDWELL &amp; SONS</t>
        </is>
      </c>
      <c r="D193" s="24" t="n"/>
      <c r="E193" s="25" t="n">
        <v>3615.18</v>
      </c>
      <c r="F193" s="25" t="n">
        <v>27795.59</v>
      </c>
      <c r="G193" s="25">
        <f>G192+N(E193)-N(D193)</f>
        <v/>
      </c>
      <c r="H193" s="25">
        <f>ROUND(G193-F193,2)</f>
        <v/>
      </c>
      <c r="I193" s="24" t="inlineStr">
        <is>
          <t>Sales income</t>
        </is>
      </c>
      <c r="J193" s="24" t="inlineStr">
        <is>
          <t>200</t>
        </is>
      </c>
      <c r="K193" s="24" t="inlineStr">
        <is>
          <t>Income</t>
        </is>
      </c>
      <c r="L193" s="24" t="inlineStr">
        <is>
          <t>statement_2026-06.pdf</t>
        </is>
      </c>
      <c r="M193" s="22" t="n">
        <v>2</v>
      </c>
      <c r="N193" s="22" t="n">
        <v>28</v>
      </c>
      <c r="O193" s="26" t="inlineStr"/>
    </row>
    <row r="194">
      <c r="A194" s="22" t="n">
        <v>190</v>
      </c>
      <c r="B194" s="23" t="n">
        <v>46197</v>
      </c>
      <c r="C194" s="24" t="inlineStr">
        <is>
          <t>Deposit - INVOICE PAYMENT - CALDWELL &amp; SONS</t>
        </is>
      </c>
      <c r="D194" s="24" t="n"/>
      <c r="E194" s="25" t="n">
        <v>6826.44</v>
      </c>
      <c r="F194" s="25" t="n">
        <v>34622.03</v>
      </c>
      <c r="G194" s="25">
        <f>G193+N(E194)-N(D194)</f>
        <v/>
      </c>
      <c r="H194" s="25">
        <f>ROUND(G194-F194,2)</f>
        <v/>
      </c>
      <c r="I194" s="24" t="inlineStr">
        <is>
          <t>Sales income</t>
        </is>
      </c>
      <c r="J194" s="24" t="inlineStr">
        <is>
          <t>200</t>
        </is>
      </c>
      <c r="K194" s="24" t="inlineStr">
        <is>
          <t>Income</t>
        </is>
      </c>
      <c r="L194" s="24" t="inlineStr">
        <is>
          <t>statement_2026-06.pdf</t>
        </is>
      </c>
      <c r="M194" s="22" t="n">
        <v>2</v>
      </c>
      <c r="N194" s="22" t="n">
        <v>29</v>
      </c>
      <c r="O194" s="26" t="inlineStr"/>
    </row>
    <row r="195">
      <c r="A195" s="22" t="n">
        <v>191</v>
      </c>
      <c r="B195" s="23" t="n">
        <v>46197</v>
      </c>
      <c r="C195" s="24" t="inlineStr">
        <is>
          <t>Card purchase - AMZN MKTPLACE</t>
        </is>
      </c>
      <c r="D195" s="25" t="n">
        <v>877.9299999999999</v>
      </c>
      <c r="E195" s="24" t="n"/>
      <c r="F195" s="25" t="n">
        <v>33744.1</v>
      </c>
      <c r="G195" s="25">
        <f>G194+N(E195)-N(D195)</f>
        <v/>
      </c>
      <c r="H195" s="25">
        <f>ROUND(G195-F195,2)</f>
        <v/>
      </c>
      <c r="I195" s="24" t="inlineStr">
        <is>
          <t>Materials &amp; supplies</t>
        </is>
      </c>
      <c r="J195" s="24" t="inlineStr">
        <is>
          <t>310</t>
        </is>
      </c>
      <c r="K195" s="24" t="inlineStr">
        <is>
          <t>Expense</t>
        </is>
      </c>
      <c r="L195" s="24" t="inlineStr">
        <is>
          <t>statement_2026-06.pdf</t>
        </is>
      </c>
      <c r="M195" s="22" t="n">
        <v>2</v>
      </c>
      <c r="N195" s="22" t="n">
        <v>30</v>
      </c>
      <c r="O195" s="26" t="inlineStr"/>
    </row>
    <row r="196">
      <c r="A196" s="22" t="n">
        <v>192</v>
      </c>
      <c r="B196" s="23" t="n">
        <v>46197</v>
      </c>
      <c r="C196" s="24" t="inlineStr">
        <is>
          <t>Card purchase - FABRIC HOUSE 220</t>
        </is>
      </c>
      <c r="D196" s="25" t="n">
        <v>519.24</v>
      </c>
      <c r="E196" s="24" t="n"/>
      <c r="F196" s="25" t="n">
        <v>33224.86</v>
      </c>
      <c r="G196" s="25">
        <f>G195+N(E196)-N(D196)</f>
        <v/>
      </c>
      <c r="H196" s="25">
        <f>ROUND(G196-F196,2)</f>
        <v/>
      </c>
      <c r="I196" s="24" t="inlineStr">
        <is>
          <t>Materials &amp; supplies</t>
        </is>
      </c>
      <c r="J196" s="24" t="inlineStr">
        <is>
          <t>310</t>
        </is>
      </c>
      <c r="K196" s="24" t="inlineStr">
        <is>
          <t>Expense</t>
        </is>
      </c>
      <c r="L196" s="24" t="inlineStr">
        <is>
          <t>statement_2026-06.pdf</t>
        </is>
      </c>
      <c r="M196" s="22" t="n">
        <v>2</v>
      </c>
      <c r="N196" s="22" t="n">
        <v>31</v>
      </c>
      <c r="O196" s="26" t="inlineStr"/>
    </row>
    <row r="197">
      <c r="A197" s="22" t="n">
        <v>193</v>
      </c>
      <c r="B197" s="23" t="n">
        <v>46198</v>
      </c>
      <c r="C197" s="24" t="inlineStr">
        <is>
          <t>Card purchase - TIMBERLINE SUPPLY CO</t>
        </is>
      </c>
      <c r="D197" s="25" t="n">
        <v>359.62</v>
      </c>
      <c r="E197" s="24" t="n"/>
      <c r="F197" s="25" t="n">
        <v>32865.24</v>
      </c>
      <c r="G197" s="25">
        <f>G196+N(E197)-N(D197)</f>
        <v/>
      </c>
      <c r="H197" s="25">
        <f>ROUND(G197-F197,2)</f>
        <v/>
      </c>
      <c r="I197" s="24" t="inlineStr">
        <is>
          <t>Materials &amp; supplies</t>
        </is>
      </c>
      <c r="J197" s="24" t="inlineStr">
        <is>
          <t>310</t>
        </is>
      </c>
      <c r="K197" s="24" t="inlineStr">
        <is>
          <t>Expense</t>
        </is>
      </c>
      <c r="L197" s="24" t="inlineStr">
        <is>
          <t>statement_2026-06.pdf</t>
        </is>
      </c>
      <c r="M197" s="22" t="n">
        <v>2</v>
      </c>
      <c r="N197" s="22" t="n">
        <v>32</v>
      </c>
      <c r="O197" s="26" t="inlineStr"/>
    </row>
    <row r="198">
      <c r="A198" s="22" t="n">
        <v>194</v>
      </c>
      <c r="B198" s="23" t="n">
        <v>46198</v>
      </c>
      <c r="C198" s="24" t="inlineStr">
        <is>
          <t>Card purchase - FABRIC HOUSE 220</t>
        </is>
      </c>
      <c r="D198" s="25" t="n">
        <v>456.89</v>
      </c>
      <c r="E198" s="24" t="n"/>
      <c r="F198" s="25" t="n">
        <v>32408.35</v>
      </c>
      <c r="G198" s="25">
        <f>G197+N(E198)-N(D198)</f>
        <v/>
      </c>
      <c r="H198" s="25">
        <f>ROUND(G198-F198,2)</f>
        <v/>
      </c>
      <c r="I198" s="24" t="inlineStr">
        <is>
          <t>Materials &amp; supplies</t>
        </is>
      </c>
      <c r="J198" s="24" t="inlineStr">
        <is>
          <t>310</t>
        </is>
      </c>
      <c r="K198" s="24" t="inlineStr">
        <is>
          <t>Expense</t>
        </is>
      </c>
      <c r="L198" s="24" t="inlineStr">
        <is>
          <t>statement_2026-06.pdf</t>
        </is>
      </c>
      <c r="M198" s="22" t="n">
        <v>2</v>
      </c>
      <c r="N198" s="22" t="n">
        <v>33</v>
      </c>
      <c r="O198" s="26" t="inlineStr"/>
    </row>
    <row r="199">
      <c r="A199" s="22" t="n">
        <v>195</v>
      </c>
      <c r="B199" s="23" t="n">
        <v>46198</v>
      </c>
      <c r="C199" s="24" t="inlineStr">
        <is>
          <t>Card purchase - NORTHGATE FUEL #221</t>
        </is>
      </c>
      <c r="D199" s="25" t="n">
        <v>44.84</v>
      </c>
      <c r="E199" s="24" t="n"/>
      <c r="F199" s="25" t="n">
        <v>32363.51</v>
      </c>
      <c r="G199" s="25">
        <f>G198+N(E199)-N(D199)</f>
        <v/>
      </c>
      <c r="H199" s="25">
        <f>ROUND(G199-F199,2)</f>
        <v/>
      </c>
      <c r="I199" s="24" t="inlineStr">
        <is>
          <t>Motor vehicle &amp; travel</t>
        </is>
      </c>
      <c r="J199" s="24" t="inlineStr">
        <is>
          <t>449</t>
        </is>
      </c>
      <c r="K199" s="24" t="inlineStr">
        <is>
          <t>Expense</t>
        </is>
      </c>
      <c r="L199" s="24" t="inlineStr">
        <is>
          <t>statement_2026-06.pdf</t>
        </is>
      </c>
      <c r="M199" s="22" t="n">
        <v>2</v>
      </c>
      <c r="N199" s="22" t="n">
        <v>34</v>
      </c>
      <c r="O199" s="26" t="inlineStr"/>
    </row>
    <row r="200">
      <c r="A200" s="22" t="n">
        <v>196</v>
      </c>
      <c r="B200" s="23" t="n">
        <v>46199</v>
      </c>
      <c r="C200" s="24" t="inlineStr">
        <is>
          <t>ACH credit - MERIDIAN PROPERTY MGMT</t>
        </is>
      </c>
      <c r="D200" s="24" t="n"/>
      <c r="E200" s="25" t="n">
        <v>3418.24</v>
      </c>
      <c r="F200" s="25" t="n">
        <v>35781.75</v>
      </c>
      <c r="G200" s="25">
        <f>G199+N(E200)-N(D200)</f>
        <v/>
      </c>
      <c r="H200" s="25">
        <f>ROUND(G200-F200,2)</f>
        <v/>
      </c>
      <c r="I200" s="24" t="inlineStr">
        <is>
          <t>Sales income</t>
        </is>
      </c>
      <c r="J200" s="24" t="inlineStr">
        <is>
          <t>200</t>
        </is>
      </c>
      <c r="K200" s="24" t="inlineStr">
        <is>
          <t>Income</t>
        </is>
      </c>
      <c r="L200" s="24" t="inlineStr">
        <is>
          <t>statement_2026-06.pdf</t>
        </is>
      </c>
      <c r="M200" s="22" t="n">
        <v>2</v>
      </c>
      <c r="N200" s="22" t="n">
        <v>35</v>
      </c>
      <c r="O200" s="26" t="inlineStr"/>
    </row>
    <row r="201">
      <c r="A201" s="22" t="n">
        <v>197</v>
      </c>
      <c r="B201" s="23" t="n">
        <v>46199</v>
      </c>
      <c r="C201" s="24" t="inlineStr">
        <is>
          <t>Card purchase - HOME DEPOT 4417</t>
        </is>
      </c>
      <c r="D201" s="25" t="n">
        <v>151.53</v>
      </c>
      <c r="E201" s="24" t="n"/>
      <c r="F201" s="25" t="n">
        <v>35630.22</v>
      </c>
      <c r="G201" s="25">
        <f>G200+N(E201)-N(D201)</f>
        <v/>
      </c>
      <c r="H201" s="25">
        <f>ROUND(G201-F201,2)</f>
        <v/>
      </c>
      <c r="I201" s="24" t="inlineStr">
        <is>
          <t>Materials &amp; supplies</t>
        </is>
      </c>
      <c r="J201" s="24" t="inlineStr">
        <is>
          <t>310</t>
        </is>
      </c>
      <c r="K201" s="24" t="inlineStr">
        <is>
          <t>Expense</t>
        </is>
      </c>
      <c r="L201" s="24" t="inlineStr">
        <is>
          <t>statement_2026-06.pdf</t>
        </is>
      </c>
      <c r="M201" s="22" t="n">
        <v>3</v>
      </c>
      <c r="N201" s="22" t="n">
        <v>1</v>
      </c>
      <c r="O201" s="26" t="inlineStr"/>
    </row>
    <row r="202">
      <c r="A202" s="22" t="n">
        <v>198</v>
      </c>
      <c r="B202" s="23" t="n">
        <v>46201</v>
      </c>
      <c r="C202" s="24" t="inlineStr">
        <is>
          <t>Card purchase - LIGHTING DEPOT</t>
        </is>
      </c>
      <c r="D202" s="25" t="n">
        <v>609.25</v>
      </c>
      <c r="E202" s="24" t="n"/>
      <c r="F202" s="25" t="n">
        <v>35020.97</v>
      </c>
      <c r="G202" s="25">
        <f>G201+N(E202)-N(D202)</f>
        <v/>
      </c>
      <c r="H202" s="25">
        <f>ROUND(G202-F202,2)</f>
        <v/>
      </c>
      <c r="I202" s="24" t="inlineStr">
        <is>
          <t>Materials &amp; supplies</t>
        </is>
      </c>
      <c r="J202" s="24" t="inlineStr">
        <is>
          <t>310</t>
        </is>
      </c>
      <c r="K202" s="24" t="inlineStr">
        <is>
          <t>Expense</t>
        </is>
      </c>
      <c r="L202" s="24" t="inlineStr">
        <is>
          <t>statement_2026-06.pdf</t>
        </is>
      </c>
      <c r="M202" s="22" t="n">
        <v>3</v>
      </c>
      <c r="N202" s="22" t="n">
        <v>2</v>
      </c>
      <c r="O202" s="26" t="inlineStr"/>
    </row>
    <row r="203">
      <c r="A203" s="22" t="n">
        <v>199</v>
      </c>
      <c r="B203" s="23" t="n">
        <v>46201</v>
      </c>
      <c r="C203" s="24" t="inlineStr">
        <is>
          <t>Card purchase - UBER TRIP</t>
        </is>
      </c>
      <c r="D203" s="25" t="n">
        <v>131.59</v>
      </c>
      <c r="E203" s="24" t="n"/>
      <c r="F203" s="25" t="n">
        <v>34889.38</v>
      </c>
      <c r="G203" s="25">
        <f>G202+N(E203)-N(D203)</f>
        <v/>
      </c>
      <c r="H203" s="25">
        <f>ROUND(G203-F203,2)</f>
        <v/>
      </c>
      <c r="I203" s="24" t="inlineStr">
        <is>
          <t>Motor vehicle &amp; travel</t>
        </is>
      </c>
      <c r="J203" s="24" t="inlineStr">
        <is>
          <t>449</t>
        </is>
      </c>
      <c r="K203" s="24" t="inlineStr">
        <is>
          <t>Expense</t>
        </is>
      </c>
      <c r="L203" s="24" t="inlineStr">
        <is>
          <t>statement_2026-06.pdf</t>
        </is>
      </c>
      <c r="M203" s="22" t="n">
        <v>3</v>
      </c>
      <c r="N203" s="22" t="n">
        <v>3</v>
      </c>
      <c r="O203" s="26" t="inlineStr"/>
    </row>
    <row r="204">
      <c r="A204" s="22" t="n">
        <v>200</v>
      </c>
      <c r="B204" s="23" t="n">
        <v>46202</v>
      </c>
      <c r="C204" s="24" t="inlineStr">
        <is>
          <t>ACH debit - GUSTO PAYROLL</t>
        </is>
      </c>
      <c r="D204" s="25" t="n">
        <v>7184.4</v>
      </c>
      <c r="E204" s="24" t="n"/>
      <c r="F204" s="25" t="n">
        <v>27704.98</v>
      </c>
      <c r="G204" s="25">
        <f>G203+N(E204)-N(D204)</f>
        <v/>
      </c>
      <c r="H204" s="25">
        <f>ROUND(G204-F204,2)</f>
        <v/>
      </c>
      <c r="I204" s="24" t="inlineStr">
        <is>
          <t>Wages &amp; salaries</t>
        </is>
      </c>
      <c r="J204" s="24" t="inlineStr">
        <is>
          <t>477</t>
        </is>
      </c>
      <c r="K204" s="24" t="inlineStr">
        <is>
          <t>Expense</t>
        </is>
      </c>
      <c r="L204" s="24" t="inlineStr">
        <is>
          <t>statement_2026-06.pdf</t>
        </is>
      </c>
      <c r="M204" s="22" t="n">
        <v>3</v>
      </c>
      <c r="N204" s="22" t="n">
        <v>4</v>
      </c>
      <c r="O204" s="26" t="inlineStr"/>
    </row>
    <row r="205">
      <c r="A205" s="22" t="n">
        <v>201</v>
      </c>
      <c r="B205" s="23" t="n">
        <v>46202</v>
      </c>
      <c r="C205" s="24" t="inlineStr">
        <is>
          <t>ACH debit - GUSTO TAX SERVICE</t>
        </is>
      </c>
      <c r="D205" s="25" t="n">
        <v>2166.18</v>
      </c>
      <c r="E205" s="24" t="n"/>
      <c r="F205" s="25" t="n">
        <v>25538.8</v>
      </c>
      <c r="G205" s="25">
        <f>G204+N(E205)-N(D205)</f>
        <v/>
      </c>
      <c r="H205" s="25">
        <f>ROUND(G205-F205,2)</f>
        <v/>
      </c>
      <c r="I205" s="24" t="inlineStr">
        <is>
          <t>Payroll taxes</t>
        </is>
      </c>
      <c r="J205" s="24" t="inlineStr">
        <is>
          <t>478</t>
        </is>
      </c>
      <c r="K205" s="24" t="inlineStr">
        <is>
          <t>Expense</t>
        </is>
      </c>
      <c r="L205" s="24" t="inlineStr">
        <is>
          <t>statement_2026-06.pdf</t>
        </is>
      </c>
      <c r="M205" s="22" t="n">
        <v>3</v>
      </c>
      <c r="N205" s="22" t="n">
        <v>5</v>
      </c>
      <c r="O205" s="26" t="inlineStr"/>
    </row>
    <row r="206">
      <c r="A206" s="22" t="n">
        <v>202</v>
      </c>
      <c r="B206" s="23" t="n">
        <v>46202</v>
      </c>
      <c r="C206" s="24" t="inlineStr">
        <is>
          <t>Card purchase - HOME DEPOT 4417</t>
        </is>
      </c>
      <c r="D206" s="25" t="n">
        <v>772.27</v>
      </c>
      <c r="E206" s="24" t="n"/>
      <c r="F206" s="25" t="n">
        <v>24766.53</v>
      </c>
      <c r="G206" s="25">
        <f>G205+N(E206)-N(D206)</f>
        <v/>
      </c>
      <c r="H206" s="25">
        <f>ROUND(G206-F206,2)</f>
        <v/>
      </c>
      <c r="I206" s="24" t="inlineStr">
        <is>
          <t>Materials &amp; supplies</t>
        </is>
      </c>
      <c r="J206" s="24" t="inlineStr">
        <is>
          <t>310</t>
        </is>
      </c>
      <c r="K206" s="24" t="inlineStr">
        <is>
          <t>Expense</t>
        </is>
      </c>
      <c r="L206" s="24" t="inlineStr">
        <is>
          <t>statement_2026-06.pdf</t>
        </is>
      </c>
      <c r="M206" s="22" t="n">
        <v>3</v>
      </c>
      <c r="N206" s="22" t="n">
        <v>6</v>
      </c>
      <c r="O206" s="26" t="inlineStr"/>
    </row>
    <row r="207">
      <c r="A207" s="27" t="n">
        <v>203</v>
      </c>
      <c r="B207" s="28" t="n">
        <v>46202</v>
      </c>
      <c r="C207" s="29" t="inlineStr">
        <is>
          <t>ACH debit - TRF 88213</t>
        </is>
      </c>
      <c r="D207" s="30" t="n">
        <v>3000</v>
      </c>
      <c r="E207" s="29" t="n"/>
      <c r="F207" s="30" t="n">
        <v>21766.53</v>
      </c>
      <c r="G207" s="30">
        <f>G206+N(E207)-N(D207)</f>
        <v/>
      </c>
      <c r="H207" s="30">
        <f>ROUND(G207-F207,2)</f>
        <v/>
      </c>
      <c r="I207" s="29" t="inlineStr">
        <is>
          <t>Uncategorised — needs your call</t>
        </is>
      </c>
      <c r="J207" s="29" t="inlineStr"/>
      <c r="K207" s="29" t="inlineStr">
        <is>
          <t>Unknown</t>
        </is>
      </c>
      <c r="L207" s="29" t="inlineStr">
        <is>
          <t>statement_2026-06.pdf</t>
        </is>
      </c>
      <c r="M207" s="27" t="n">
        <v>3</v>
      </c>
      <c r="N207" s="27" t="n">
        <v>7</v>
      </c>
      <c r="O207" s="31" t="inlineStr">
        <is>
          <t>no counterparty on the statement — left uncategorised for you</t>
        </is>
      </c>
    </row>
    <row r="208">
      <c r="A208" s="22" t="n">
        <v>204</v>
      </c>
      <c r="B208" s="23" t="n">
        <v>46203</v>
      </c>
      <c r="C208" s="24" t="inlineStr">
        <is>
          <t>Service charge - BUSINESS CHECKING MONTHLY FEE</t>
        </is>
      </c>
      <c r="D208" s="25" t="n">
        <v>28</v>
      </c>
      <c r="E208" s="24" t="n"/>
      <c r="F208" s="25" t="n">
        <v>21738.53</v>
      </c>
      <c r="G208" s="25">
        <f>G207+N(E208)-N(D208)</f>
        <v/>
      </c>
      <c r="H208" s="25">
        <f>ROUND(G208-F208,2)</f>
        <v/>
      </c>
      <c r="I208" s="24" t="inlineStr">
        <is>
          <t>Bank fees</t>
        </is>
      </c>
      <c r="J208" s="24" t="inlineStr">
        <is>
          <t>404</t>
        </is>
      </c>
      <c r="K208" s="24" t="inlineStr">
        <is>
          <t>Expense</t>
        </is>
      </c>
      <c r="L208" s="24" t="inlineStr">
        <is>
          <t>statement_2026-06.pdf</t>
        </is>
      </c>
      <c r="M208" s="22" t="n">
        <v>3</v>
      </c>
      <c r="N208" s="22" t="n">
        <v>8</v>
      </c>
      <c r="O208" s="26" t="inlineStr"/>
    </row>
  </sheetData>
  <pageMargins left="0.75" right="0.75" top="1" bottom="1" header="0.5" footer="0.5"/>
</worksheet>
</file>

<file path=xl/worksheets/sheet3.xml><?xml version="1.0" encoding="utf-8"?>
<worksheet xmlns="http://schemas.openxmlformats.org/spreadsheetml/2006/main">
  <sheetPr>
    <outlinePr summaryBelow="1" summaryRight="1"/>
    <pageSetUpPr/>
  </sheetPr>
  <dimension ref="A1:H24"/>
  <sheetViews>
    <sheetView showGridLines="0" workbookViewId="0">
      <selection activeCell="A1" sqref="A1"/>
    </sheetView>
  </sheetViews>
  <sheetFormatPr baseColWidth="8" defaultRowHeight="15"/>
  <cols>
    <col width="38" customWidth="1" min="1" max="1"/>
    <col width="8" customWidth="1" min="2" max="2"/>
    <col width="17" customWidth="1" min="3" max="3"/>
    <col width="14" customWidth="1" min="4" max="4"/>
    <col width="14" customWidth="1" min="5" max="5"/>
    <col width="14" customWidth="1" min="6" max="6"/>
    <col width="15" customWidth="1" min="7" max="7"/>
    <col width="8" customWidth="1" min="8" max="8"/>
  </cols>
  <sheetData>
    <row r="1">
      <c r="A1" s="32" t="inlineStr">
        <is>
          <t>Where the money went</t>
        </is>
      </c>
      <c r="B1" s="2" t="n"/>
      <c r="C1" s="2" t="n"/>
      <c r="D1" s="2" t="n"/>
      <c r="E1" s="2" t="n"/>
      <c r="F1" s="2" t="n"/>
      <c r="G1" s="2" t="n"/>
      <c r="H1" s="2" t="n"/>
    </row>
    <row r="2">
      <c r="A2" s="21" t="inlineStr">
        <is>
          <t>Every line posted to one account. Money out is positive here; money in sits in Sales income.</t>
        </is>
      </c>
      <c r="B2" s="2" t="n"/>
      <c r="C2" s="2" t="n"/>
      <c r="D2" s="2" t="n"/>
      <c r="E2" s="2" t="n"/>
      <c r="F2" s="2" t="n"/>
      <c r="G2" s="2" t="n"/>
      <c r="H2" s="2" t="n"/>
    </row>
    <row r="3">
      <c r="A3" s="2" t="n"/>
      <c r="B3" s="2" t="n"/>
      <c r="C3" s="2" t="n"/>
      <c r="D3" s="2" t="n"/>
      <c r="E3" s="2" t="n"/>
      <c r="F3" s="2" t="n"/>
      <c r="G3" s="2" t="n"/>
      <c r="H3" s="2" t="n"/>
    </row>
    <row r="4" ht="22" customHeight="1">
      <c r="A4" s="4" t="inlineStr">
        <is>
          <t>Account</t>
        </is>
      </c>
      <c r="B4" s="4" t="inlineStr">
        <is>
          <t>Code</t>
        </is>
      </c>
      <c r="C4" s="4" t="inlineStr">
        <is>
          <t>Type</t>
        </is>
      </c>
      <c r="D4" s="4" t="inlineStr">
        <is>
          <t>Apr 2026</t>
        </is>
      </c>
      <c r="E4" s="4" t="inlineStr">
        <is>
          <t>May 2026</t>
        </is>
      </c>
      <c r="F4" s="4" t="inlineStr">
        <is>
          <t>Jun 2026</t>
        </is>
      </c>
      <c r="G4" s="4" t="inlineStr">
        <is>
          <t>Three months</t>
        </is>
      </c>
      <c r="H4" s="4" t="inlineStr">
        <is>
          <t>Lines</t>
        </is>
      </c>
    </row>
    <row r="5">
      <c r="A5" s="5" t="inlineStr">
        <is>
          <t>Sales income</t>
        </is>
      </c>
      <c r="B5" s="5" t="inlineStr">
        <is>
          <t>200</t>
        </is>
      </c>
      <c r="C5" s="5" t="inlineStr">
        <is>
          <t>Income</t>
        </is>
      </c>
      <c r="D5" s="7">
        <f>SUMIFS(Transactions!$E$5:$E$208,Transactions!$I$5:$I$208,$A5,Transactions!$L$5:$L$208,"statement_2026-04.pdf")-SUMIFS(Transactions!$D$5:$D$208,Transactions!$I$5:$I$208,$A5,Transactions!$L$5:$L$208,"statement_2026-04.pdf")</f>
        <v/>
      </c>
      <c r="E5" s="7">
        <f>SUMIFS(Transactions!$E$5:$E$208,Transactions!$I$5:$I$208,$A5,Transactions!$L$5:$L$208,"statement_2026-05.pdf")-SUMIFS(Transactions!$D$5:$D$208,Transactions!$I$5:$I$208,$A5,Transactions!$L$5:$L$208,"statement_2026-05.pdf")</f>
        <v/>
      </c>
      <c r="F5" s="7">
        <f>SUMIFS(Transactions!$E$5:$E$208,Transactions!$I$5:$I$208,$A5,Transactions!$L$5:$L$208,"statement_2026-06.pdf")-SUMIFS(Transactions!$D$5:$D$208,Transactions!$I$5:$I$208,$A5,Transactions!$L$5:$L$208,"statement_2026-06.pdf")</f>
        <v/>
      </c>
      <c r="G5" s="7">
        <f>ROUND(SUM(D5:F5),2)</f>
        <v/>
      </c>
      <c r="H5" s="6">
        <f>COUNTIF(Transactions!$I$5:$I$208,$A5)</f>
        <v/>
      </c>
    </row>
    <row r="6">
      <c r="A6" s="5" t="inlineStr">
        <is>
          <t>Materials &amp; supplies</t>
        </is>
      </c>
      <c r="B6" s="5" t="inlineStr">
        <is>
          <t>310</t>
        </is>
      </c>
      <c r="C6" s="5" t="inlineStr">
        <is>
          <t>Expense</t>
        </is>
      </c>
      <c r="D6" s="7">
        <f>SUMIFS(Transactions!$D$5:$D$208,Transactions!$I$5:$I$208,$A6,Transactions!$L$5:$L$208,"statement_2026-04.pdf")-SUMIFS(Transactions!$E$5:$E$208,Transactions!$I$5:$I$208,$A6,Transactions!$L$5:$L$208,"statement_2026-04.pdf")</f>
        <v/>
      </c>
      <c r="E6" s="7">
        <f>SUMIFS(Transactions!$D$5:$D$208,Transactions!$I$5:$I$208,$A6,Transactions!$L$5:$L$208,"statement_2026-05.pdf")-SUMIFS(Transactions!$E$5:$E$208,Transactions!$I$5:$I$208,$A6,Transactions!$L$5:$L$208,"statement_2026-05.pdf")</f>
        <v/>
      </c>
      <c r="F6" s="7">
        <f>SUMIFS(Transactions!$D$5:$D$208,Transactions!$I$5:$I$208,$A6,Transactions!$L$5:$L$208,"statement_2026-06.pdf")-SUMIFS(Transactions!$E$5:$E$208,Transactions!$I$5:$I$208,$A6,Transactions!$L$5:$L$208,"statement_2026-06.pdf")</f>
        <v/>
      </c>
      <c r="G6" s="7">
        <f>ROUND(SUM(D6:F6),2)</f>
        <v/>
      </c>
      <c r="H6" s="6">
        <f>COUNTIF(Transactions!$I$5:$I$208,$A6)</f>
        <v/>
      </c>
    </row>
    <row r="7">
      <c r="A7" s="5" t="inlineStr">
        <is>
          <t>Subcontractors</t>
        </is>
      </c>
      <c r="B7" s="5" t="inlineStr">
        <is>
          <t>325</t>
        </is>
      </c>
      <c r="C7" s="5" t="inlineStr">
        <is>
          <t>Expense</t>
        </is>
      </c>
      <c r="D7" s="7">
        <f>SUMIFS(Transactions!$D$5:$D$208,Transactions!$I$5:$I$208,$A7,Transactions!$L$5:$L$208,"statement_2026-04.pdf")-SUMIFS(Transactions!$E$5:$E$208,Transactions!$I$5:$I$208,$A7,Transactions!$L$5:$L$208,"statement_2026-04.pdf")</f>
        <v/>
      </c>
      <c r="E7" s="7">
        <f>SUMIFS(Transactions!$D$5:$D$208,Transactions!$I$5:$I$208,$A7,Transactions!$L$5:$L$208,"statement_2026-05.pdf")-SUMIFS(Transactions!$E$5:$E$208,Transactions!$I$5:$I$208,$A7,Transactions!$L$5:$L$208,"statement_2026-05.pdf")</f>
        <v/>
      </c>
      <c r="F7" s="7">
        <f>SUMIFS(Transactions!$D$5:$D$208,Transactions!$I$5:$I$208,$A7,Transactions!$L$5:$L$208,"statement_2026-06.pdf")-SUMIFS(Transactions!$E$5:$E$208,Transactions!$I$5:$I$208,$A7,Transactions!$L$5:$L$208,"statement_2026-06.pdf")</f>
        <v/>
      </c>
      <c r="G7" s="7">
        <f>ROUND(SUM(D7:F7),2)</f>
        <v/>
      </c>
      <c r="H7" s="6">
        <f>COUNTIF(Transactions!$I$5:$I$208,$A7)</f>
        <v/>
      </c>
    </row>
    <row r="8">
      <c r="A8" s="5" t="inlineStr">
        <is>
          <t>Bank fees</t>
        </is>
      </c>
      <c r="B8" s="5" t="inlineStr">
        <is>
          <t>404</t>
        </is>
      </c>
      <c r="C8" s="5" t="inlineStr">
        <is>
          <t>Expense</t>
        </is>
      </c>
      <c r="D8" s="7">
        <f>SUMIFS(Transactions!$D$5:$D$208,Transactions!$I$5:$I$208,$A8,Transactions!$L$5:$L$208,"statement_2026-04.pdf")-SUMIFS(Transactions!$E$5:$E$208,Transactions!$I$5:$I$208,$A8,Transactions!$L$5:$L$208,"statement_2026-04.pdf")</f>
        <v/>
      </c>
      <c r="E8" s="7">
        <f>SUMIFS(Transactions!$D$5:$D$208,Transactions!$I$5:$I$208,$A8,Transactions!$L$5:$L$208,"statement_2026-05.pdf")-SUMIFS(Transactions!$E$5:$E$208,Transactions!$I$5:$I$208,$A8,Transactions!$L$5:$L$208,"statement_2026-05.pdf")</f>
        <v/>
      </c>
      <c r="F8" s="7">
        <f>SUMIFS(Transactions!$D$5:$D$208,Transactions!$I$5:$I$208,$A8,Transactions!$L$5:$L$208,"statement_2026-06.pdf")-SUMIFS(Transactions!$E$5:$E$208,Transactions!$I$5:$I$208,$A8,Transactions!$L$5:$L$208,"statement_2026-06.pdf")</f>
        <v/>
      </c>
      <c r="G8" s="7">
        <f>ROUND(SUM(D8:F8),2)</f>
        <v/>
      </c>
      <c r="H8" s="6">
        <f>COUNTIF(Transactions!$I$5:$I$208,$A8)</f>
        <v/>
      </c>
    </row>
    <row r="9">
      <c r="A9" s="5" t="inlineStr">
        <is>
          <t>Insurance</t>
        </is>
      </c>
      <c r="B9" s="5" t="inlineStr">
        <is>
          <t>433</t>
        </is>
      </c>
      <c r="C9" s="5" t="inlineStr">
        <is>
          <t>Expense</t>
        </is>
      </c>
      <c r="D9" s="7">
        <f>SUMIFS(Transactions!$D$5:$D$208,Transactions!$I$5:$I$208,$A9,Transactions!$L$5:$L$208,"statement_2026-04.pdf")-SUMIFS(Transactions!$E$5:$E$208,Transactions!$I$5:$I$208,$A9,Transactions!$L$5:$L$208,"statement_2026-04.pdf")</f>
        <v/>
      </c>
      <c r="E9" s="7">
        <f>SUMIFS(Transactions!$D$5:$D$208,Transactions!$I$5:$I$208,$A9,Transactions!$L$5:$L$208,"statement_2026-05.pdf")-SUMIFS(Transactions!$E$5:$E$208,Transactions!$I$5:$I$208,$A9,Transactions!$L$5:$L$208,"statement_2026-05.pdf")</f>
        <v/>
      </c>
      <c r="F9" s="7">
        <f>SUMIFS(Transactions!$D$5:$D$208,Transactions!$I$5:$I$208,$A9,Transactions!$L$5:$L$208,"statement_2026-06.pdf")-SUMIFS(Transactions!$E$5:$E$208,Transactions!$I$5:$I$208,$A9,Transactions!$L$5:$L$208,"statement_2026-06.pdf")</f>
        <v/>
      </c>
      <c r="G9" s="7">
        <f>ROUND(SUM(D9:F9),2)</f>
        <v/>
      </c>
      <c r="H9" s="6">
        <f>COUNTIF(Transactions!$I$5:$I$208,$A9)</f>
        <v/>
      </c>
    </row>
    <row r="10">
      <c r="A10" s="5" t="inlineStr">
        <is>
          <t>Light, power, heating</t>
        </is>
      </c>
      <c r="B10" s="5" t="inlineStr">
        <is>
          <t>445</t>
        </is>
      </c>
      <c r="C10" s="5" t="inlineStr">
        <is>
          <t>Expense</t>
        </is>
      </c>
      <c r="D10" s="7">
        <f>SUMIFS(Transactions!$D$5:$D$208,Transactions!$I$5:$I$208,$A10,Transactions!$L$5:$L$208,"statement_2026-04.pdf")-SUMIFS(Transactions!$E$5:$E$208,Transactions!$I$5:$I$208,$A10,Transactions!$L$5:$L$208,"statement_2026-04.pdf")</f>
        <v/>
      </c>
      <c r="E10" s="7">
        <f>SUMIFS(Transactions!$D$5:$D$208,Transactions!$I$5:$I$208,$A10,Transactions!$L$5:$L$208,"statement_2026-05.pdf")-SUMIFS(Transactions!$E$5:$E$208,Transactions!$I$5:$I$208,$A10,Transactions!$L$5:$L$208,"statement_2026-05.pdf")</f>
        <v/>
      </c>
      <c r="F10" s="7">
        <f>SUMIFS(Transactions!$D$5:$D$208,Transactions!$I$5:$I$208,$A10,Transactions!$L$5:$L$208,"statement_2026-06.pdf")-SUMIFS(Transactions!$E$5:$E$208,Transactions!$I$5:$I$208,$A10,Transactions!$L$5:$L$208,"statement_2026-06.pdf")</f>
        <v/>
      </c>
      <c r="G10" s="7">
        <f>ROUND(SUM(D10:F10),2)</f>
        <v/>
      </c>
      <c r="H10" s="6">
        <f>COUNTIF(Transactions!$I$5:$I$208,$A10)</f>
        <v/>
      </c>
    </row>
    <row r="11">
      <c r="A11" s="5" t="inlineStr">
        <is>
          <t>Motor vehicle &amp; travel</t>
        </is>
      </c>
      <c r="B11" s="5" t="inlineStr">
        <is>
          <t>449</t>
        </is>
      </c>
      <c r="C11" s="5" t="inlineStr">
        <is>
          <t>Expense</t>
        </is>
      </c>
      <c r="D11" s="7">
        <f>SUMIFS(Transactions!$D$5:$D$208,Transactions!$I$5:$I$208,$A11,Transactions!$L$5:$L$208,"statement_2026-04.pdf")-SUMIFS(Transactions!$E$5:$E$208,Transactions!$I$5:$I$208,$A11,Transactions!$L$5:$L$208,"statement_2026-04.pdf")</f>
        <v/>
      </c>
      <c r="E11" s="7">
        <f>SUMIFS(Transactions!$D$5:$D$208,Transactions!$I$5:$I$208,$A11,Transactions!$L$5:$L$208,"statement_2026-05.pdf")-SUMIFS(Transactions!$E$5:$E$208,Transactions!$I$5:$I$208,$A11,Transactions!$L$5:$L$208,"statement_2026-05.pdf")</f>
        <v/>
      </c>
      <c r="F11" s="7">
        <f>SUMIFS(Transactions!$D$5:$D$208,Transactions!$I$5:$I$208,$A11,Transactions!$L$5:$L$208,"statement_2026-06.pdf")-SUMIFS(Transactions!$E$5:$E$208,Transactions!$I$5:$I$208,$A11,Transactions!$L$5:$L$208,"statement_2026-06.pdf")</f>
        <v/>
      </c>
      <c r="G11" s="7">
        <f>ROUND(SUM(D11:F11),2)</f>
        <v/>
      </c>
      <c r="H11" s="6">
        <f>COUNTIF(Transactions!$I$5:$I$208,$A11)</f>
        <v/>
      </c>
    </row>
    <row r="12">
      <c r="A12" s="5" t="inlineStr">
        <is>
          <t>Rent</t>
        </is>
      </c>
      <c r="B12" s="5" t="inlineStr">
        <is>
          <t>469</t>
        </is>
      </c>
      <c r="C12" s="5" t="inlineStr">
        <is>
          <t>Expense</t>
        </is>
      </c>
      <c r="D12" s="7">
        <f>SUMIFS(Transactions!$D$5:$D$208,Transactions!$I$5:$I$208,$A12,Transactions!$L$5:$L$208,"statement_2026-04.pdf")-SUMIFS(Transactions!$E$5:$E$208,Transactions!$I$5:$I$208,$A12,Transactions!$L$5:$L$208,"statement_2026-04.pdf")</f>
        <v/>
      </c>
      <c r="E12" s="7">
        <f>SUMIFS(Transactions!$D$5:$D$208,Transactions!$I$5:$I$208,$A12,Transactions!$L$5:$L$208,"statement_2026-05.pdf")-SUMIFS(Transactions!$E$5:$E$208,Transactions!$I$5:$I$208,$A12,Transactions!$L$5:$L$208,"statement_2026-05.pdf")</f>
        <v/>
      </c>
      <c r="F12" s="7">
        <f>SUMIFS(Transactions!$D$5:$D$208,Transactions!$I$5:$I$208,$A12,Transactions!$L$5:$L$208,"statement_2026-06.pdf")-SUMIFS(Transactions!$E$5:$E$208,Transactions!$I$5:$I$208,$A12,Transactions!$L$5:$L$208,"statement_2026-06.pdf")</f>
        <v/>
      </c>
      <c r="G12" s="7">
        <f>ROUND(SUM(D12:F12),2)</f>
        <v/>
      </c>
      <c r="H12" s="6">
        <f>COUNTIF(Transactions!$I$5:$I$208,$A12)</f>
        <v/>
      </c>
    </row>
    <row r="13">
      <c r="A13" s="5" t="inlineStr">
        <is>
          <t>Wages &amp; salaries</t>
        </is>
      </c>
      <c r="B13" s="5" t="inlineStr">
        <is>
          <t>477</t>
        </is>
      </c>
      <c r="C13" s="5" t="inlineStr">
        <is>
          <t>Expense</t>
        </is>
      </c>
      <c r="D13" s="7">
        <f>SUMIFS(Transactions!$D$5:$D$208,Transactions!$I$5:$I$208,$A13,Transactions!$L$5:$L$208,"statement_2026-04.pdf")-SUMIFS(Transactions!$E$5:$E$208,Transactions!$I$5:$I$208,$A13,Transactions!$L$5:$L$208,"statement_2026-04.pdf")</f>
        <v/>
      </c>
      <c r="E13" s="7">
        <f>SUMIFS(Transactions!$D$5:$D$208,Transactions!$I$5:$I$208,$A13,Transactions!$L$5:$L$208,"statement_2026-05.pdf")-SUMIFS(Transactions!$E$5:$E$208,Transactions!$I$5:$I$208,$A13,Transactions!$L$5:$L$208,"statement_2026-05.pdf")</f>
        <v/>
      </c>
      <c r="F13" s="7">
        <f>SUMIFS(Transactions!$D$5:$D$208,Transactions!$I$5:$I$208,$A13,Transactions!$L$5:$L$208,"statement_2026-06.pdf")-SUMIFS(Transactions!$E$5:$E$208,Transactions!$I$5:$I$208,$A13,Transactions!$L$5:$L$208,"statement_2026-06.pdf")</f>
        <v/>
      </c>
      <c r="G13" s="7">
        <f>ROUND(SUM(D13:F13),2)</f>
        <v/>
      </c>
      <c r="H13" s="6">
        <f>COUNTIF(Transactions!$I$5:$I$208,$A13)</f>
        <v/>
      </c>
    </row>
    <row r="14">
      <c r="A14" s="5" t="inlineStr">
        <is>
          <t>Payroll taxes</t>
        </is>
      </c>
      <c r="B14" s="5" t="inlineStr">
        <is>
          <t>478</t>
        </is>
      </c>
      <c r="C14" s="5" t="inlineStr">
        <is>
          <t>Expense</t>
        </is>
      </c>
      <c r="D14" s="7">
        <f>SUMIFS(Transactions!$D$5:$D$208,Transactions!$I$5:$I$208,$A14,Transactions!$L$5:$L$208,"statement_2026-04.pdf")-SUMIFS(Transactions!$E$5:$E$208,Transactions!$I$5:$I$208,$A14,Transactions!$L$5:$L$208,"statement_2026-04.pdf")</f>
        <v/>
      </c>
      <c r="E14" s="7">
        <f>SUMIFS(Transactions!$D$5:$D$208,Transactions!$I$5:$I$208,$A14,Transactions!$L$5:$L$208,"statement_2026-05.pdf")-SUMIFS(Transactions!$E$5:$E$208,Transactions!$I$5:$I$208,$A14,Transactions!$L$5:$L$208,"statement_2026-05.pdf")</f>
        <v/>
      </c>
      <c r="F14" s="7">
        <f>SUMIFS(Transactions!$D$5:$D$208,Transactions!$I$5:$I$208,$A14,Transactions!$L$5:$L$208,"statement_2026-06.pdf")-SUMIFS(Transactions!$E$5:$E$208,Transactions!$I$5:$I$208,$A14,Transactions!$L$5:$L$208,"statement_2026-06.pdf")</f>
        <v/>
      </c>
      <c r="G14" s="7">
        <f>ROUND(SUM(D14:F14),2)</f>
        <v/>
      </c>
      <c r="H14" s="6">
        <f>COUNTIF(Transactions!$I$5:$I$208,$A14)</f>
        <v/>
      </c>
    </row>
    <row r="15">
      <c r="A15" s="5" t="inlineStr">
        <is>
          <t>Subscriptions &amp; software</t>
        </is>
      </c>
      <c r="B15" s="5" t="inlineStr">
        <is>
          <t>485</t>
        </is>
      </c>
      <c r="C15" s="5" t="inlineStr">
        <is>
          <t>Expense</t>
        </is>
      </c>
      <c r="D15" s="7">
        <f>SUMIFS(Transactions!$D$5:$D$208,Transactions!$I$5:$I$208,$A15,Transactions!$L$5:$L$208,"statement_2026-04.pdf")-SUMIFS(Transactions!$E$5:$E$208,Transactions!$I$5:$I$208,$A15,Transactions!$L$5:$L$208,"statement_2026-04.pdf")</f>
        <v/>
      </c>
      <c r="E15" s="7">
        <f>SUMIFS(Transactions!$D$5:$D$208,Transactions!$I$5:$I$208,$A15,Transactions!$L$5:$L$208,"statement_2026-05.pdf")-SUMIFS(Transactions!$E$5:$E$208,Transactions!$I$5:$I$208,$A15,Transactions!$L$5:$L$208,"statement_2026-05.pdf")</f>
        <v/>
      </c>
      <c r="F15" s="7">
        <f>SUMIFS(Transactions!$D$5:$D$208,Transactions!$I$5:$I$208,$A15,Transactions!$L$5:$L$208,"statement_2026-06.pdf")-SUMIFS(Transactions!$E$5:$E$208,Transactions!$I$5:$I$208,$A15,Transactions!$L$5:$L$208,"statement_2026-06.pdf")</f>
        <v/>
      </c>
      <c r="G15" s="7">
        <f>ROUND(SUM(D15:F15),2)</f>
        <v/>
      </c>
      <c r="H15" s="6">
        <f>COUNTIF(Transactions!$I$5:$I$208,$A15)</f>
        <v/>
      </c>
    </row>
    <row r="16">
      <c r="A16" s="5" t="inlineStr">
        <is>
          <t>Telephone &amp; internet</t>
        </is>
      </c>
      <c r="B16" s="5" t="inlineStr">
        <is>
          <t>489</t>
        </is>
      </c>
      <c r="C16" s="5" t="inlineStr">
        <is>
          <t>Expense</t>
        </is>
      </c>
      <c r="D16" s="7">
        <f>SUMIFS(Transactions!$D$5:$D$208,Transactions!$I$5:$I$208,$A16,Transactions!$L$5:$L$208,"statement_2026-04.pdf")-SUMIFS(Transactions!$E$5:$E$208,Transactions!$I$5:$I$208,$A16,Transactions!$L$5:$L$208,"statement_2026-04.pdf")</f>
        <v/>
      </c>
      <c r="E16" s="7">
        <f>SUMIFS(Transactions!$D$5:$D$208,Transactions!$I$5:$I$208,$A16,Transactions!$L$5:$L$208,"statement_2026-05.pdf")-SUMIFS(Transactions!$E$5:$E$208,Transactions!$I$5:$I$208,$A16,Transactions!$L$5:$L$208,"statement_2026-05.pdf")</f>
        <v/>
      </c>
      <c r="F16" s="7">
        <f>SUMIFS(Transactions!$D$5:$D$208,Transactions!$I$5:$I$208,$A16,Transactions!$L$5:$L$208,"statement_2026-06.pdf")-SUMIFS(Transactions!$E$5:$E$208,Transactions!$I$5:$I$208,$A16,Transactions!$L$5:$L$208,"statement_2026-06.pdf")</f>
        <v/>
      </c>
      <c r="G16" s="7">
        <f>ROUND(SUM(D16:F16),2)</f>
        <v/>
      </c>
      <c r="H16" s="6">
        <f>COUNTIF(Transactions!$I$5:$I$208,$A16)</f>
        <v/>
      </c>
    </row>
    <row r="17">
      <c r="A17" s="5" t="inlineStr">
        <is>
          <t>Income tax payments</t>
        </is>
      </c>
      <c r="B17" s="5" t="inlineStr">
        <is>
          <t>505</t>
        </is>
      </c>
      <c r="C17" s="5" t="inlineStr">
        <is>
          <t>Tax</t>
        </is>
      </c>
      <c r="D17" s="7">
        <f>SUMIFS(Transactions!$D$5:$D$208,Transactions!$I$5:$I$208,$A17,Transactions!$L$5:$L$208,"statement_2026-04.pdf")-SUMIFS(Transactions!$E$5:$E$208,Transactions!$I$5:$I$208,$A17,Transactions!$L$5:$L$208,"statement_2026-04.pdf")</f>
        <v/>
      </c>
      <c r="E17" s="7">
        <f>SUMIFS(Transactions!$D$5:$D$208,Transactions!$I$5:$I$208,$A17,Transactions!$L$5:$L$208,"statement_2026-05.pdf")-SUMIFS(Transactions!$E$5:$E$208,Transactions!$I$5:$I$208,$A17,Transactions!$L$5:$L$208,"statement_2026-05.pdf")</f>
        <v/>
      </c>
      <c r="F17" s="7">
        <f>SUMIFS(Transactions!$D$5:$D$208,Transactions!$I$5:$I$208,$A17,Transactions!$L$5:$L$208,"statement_2026-06.pdf")-SUMIFS(Transactions!$E$5:$E$208,Transactions!$I$5:$I$208,$A17,Transactions!$L$5:$L$208,"statement_2026-06.pdf")</f>
        <v/>
      </c>
      <c r="G17" s="7">
        <f>ROUND(SUM(D17:F17),2)</f>
        <v/>
      </c>
      <c r="H17" s="6">
        <f>COUNTIF(Transactions!$I$5:$I$208,$A17)</f>
        <v/>
      </c>
    </row>
    <row r="18">
      <c r="A18" s="5" t="inlineStr">
        <is>
          <t>Owner drawings</t>
        </is>
      </c>
      <c r="B18" s="5" t="inlineStr">
        <is>
          <t>960</t>
        </is>
      </c>
      <c r="C18" s="5" t="inlineStr">
        <is>
          <t>Equity</t>
        </is>
      </c>
      <c r="D18" s="7">
        <f>SUMIFS(Transactions!$D$5:$D$208,Transactions!$I$5:$I$208,$A18,Transactions!$L$5:$L$208,"statement_2026-04.pdf")-SUMIFS(Transactions!$E$5:$E$208,Transactions!$I$5:$I$208,$A18,Transactions!$L$5:$L$208,"statement_2026-04.pdf")</f>
        <v/>
      </c>
      <c r="E18" s="7">
        <f>SUMIFS(Transactions!$D$5:$D$208,Transactions!$I$5:$I$208,$A18,Transactions!$L$5:$L$208,"statement_2026-05.pdf")-SUMIFS(Transactions!$E$5:$E$208,Transactions!$I$5:$I$208,$A18,Transactions!$L$5:$L$208,"statement_2026-05.pdf")</f>
        <v/>
      </c>
      <c r="F18" s="7">
        <f>SUMIFS(Transactions!$D$5:$D$208,Transactions!$I$5:$I$208,$A18,Transactions!$L$5:$L$208,"statement_2026-06.pdf")-SUMIFS(Transactions!$E$5:$E$208,Transactions!$I$5:$I$208,$A18,Transactions!$L$5:$L$208,"statement_2026-06.pdf")</f>
        <v/>
      </c>
      <c r="G18" s="7">
        <f>ROUND(SUM(D18:F18),2)</f>
        <v/>
      </c>
      <c r="H18" s="6">
        <f>COUNTIF(Transactions!$I$5:$I$208,$A18)</f>
        <v/>
      </c>
    </row>
    <row r="19">
      <c r="A19" s="33" t="inlineStr">
        <is>
          <t>Uncategorised — needs your call</t>
        </is>
      </c>
      <c r="B19" s="33" t="inlineStr"/>
      <c r="C19" s="33" t="inlineStr">
        <is>
          <t>Unknown</t>
        </is>
      </c>
      <c r="D19" s="34">
        <f>SUMIFS(Transactions!$D$5:$D$208,Transactions!$I$5:$I$208,$A19,Transactions!$L$5:$L$208,"statement_2026-04.pdf")-SUMIFS(Transactions!$E$5:$E$208,Transactions!$I$5:$I$208,$A19,Transactions!$L$5:$L$208,"statement_2026-04.pdf")</f>
        <v/>
      </c>
      <c r="E19" s="34">
        <f>SUMIFS(Transactions!$D$5:$D$208,Transactions!$I$5:$I$208,$A19,Transactions!$L$5:$L$208,"statement_2026-05.pdf")-SUMIFS(Transactions!$E$5:$E$208,Transactions!$I$5:$I$208,$A19,Transactions!$L$5:$L$208,"statement_2026-05.pdf")</f>
        <v/>
      </c>
      <c r="F19" s="34">
        <f>SUMIFS(Transactions!$D$5:$D$208,Transactions!$I$5:$I$208,$A19,Transactions!$L$5:$L$208,"statement_2026-06.pdf")-SUMIFS(Transactions!$E$5:$E$208,Transactions!$I$5:$I$208,$A19,Transactions!$L$5:$L$208,"statement_2026-06.pdf")</f>
        <v/>
      </c>
      <c r="G19" s="34">
        <f>ROUND(SUM(D19:F19),2)</f>
        <v/>
      </c>
      <c r="H19" s="35">
        <f>COUNTIF(Transactions!$I$5:$I$208,$A19)</f>
        <v/>
      </c>
    </row>
    <row r="20">
      <c r="A20" s="9" t="inlineStr">
        <is>
          <t>Net movement, all accounts</t>
        </is>
      </c>
      <c r="B20" s="9" t="n"/>
      <c r="C20" s="9" t="n"/>
      <c r="D20" s="11">
        <f>ROUND(SUMIF($C5:$C19,"Income",D5:D19)-SUMIF($C5:$C19,"&lt;&gt;Income",D5:D19),2)</f>
        <v/>
      </c>
      <c r="E20" s="11">
        <f>ROUND(SUMIF($C5:$C19,"Income",E5:E19)-SUMIF($C5:$C19,"&lt;&gt;Income",E5:E19),2)</f>
        <v/>
      </c>
      <c r="F20" s="11">
        <f>ROUND(SUMIF($C5:$C19,"Income",F5:F19)-SUMIF($C5:$C19,"&lt;&gt;Income",F5:F19),2)</f>
        <v/>
      </c>
      <c r="G20" s="11">
        <f>ROUND(SUM(D20:F20),2)</f>
        <v/>
      </c>
      <c r="H20" s="10">
        <f>SUM(H5:H19)</f>
        <v/>
      </c>
    </row>
    <row r="21">
      <c r="A21" s="2" t="n"/>
      <c r="B21" s="2" t="n"/>
      <c r="C21" s="2" t="n"/>
      <c r="D21" s="2" t="n"/>
      <c r="E21" s="2" t="n"/>
      <c r="F21" s="2" t="n"/>
      <c r="G21" s="2" t="n"/>
      <c r="H21" s="2" t="n"/>
    </row>
    <row r="22">
      <c r="A22" s="36" t="inlineStr">
        <is>
          <t>Ties back to the statements</t>
        </is>
      </c>
      <c r="B22" s="2" t="n"/>
      <c r="C22" s="2" t="n"/>
      <c r="D22" s="2" t="n"/>
      <c r="E22" s="2" t="n"/>
      <c r="F22" s="2" t="n"/>
      <c r="G22" s="2" t="n"/>
      <c r="H22" s="2" t="n"/>
    </row>
    <row r="23">
      <c r="A23" s="2" t="inlineStr">
        <is>
          <t>Net movement vs closing minus opening (Reconciliation)</t>
        </is>
      </c>
      <c r="B23" s="2" t="n"/>
      <c r="C23" s="2" t="n"/>
      <c r="D23" s="37">
        <f>ROUND(G20-(Reconciliation!I8-Reconciliation!E8),2)</f>
        <v/>
      </c>
      <c r="E23" s="2" t="n"/>
      <c r="F23" s="2" t="n"/>
      <c r="G23" s="2" t="n"/>
      <c r="H23" s="2" t="n"/>
    </row>
    <row r="24">
      <c r="A24" s="2" t="inlineStr">
        <is>
          <t>Lines posted vs lines read out of the PDFs</t>
        </is>
      </c>
      <c r="B24" s="2" t="n"/>
      <c r="C24" s="2" t="n"/>
      <c r="D24" s="38">
        <f>H20-COUNT(Transactions!$A$5:$A$208)</f>
        <v/>
      </c>
      <c r="E24" s="2" t="n"/>
      <c r="F24" s="2" t="n"/>
      <c r="G24" s="2" t="n"/>
      <c r="H24" s="2" t="n"/>
    </row>
  </sheetData>
  <pageMargins left="0.75" right="0.75" top="1" bottom="1" header="0.5" footer="0.5"/>
</worksheet>
</file>

<file path=xl/worksheets/sheet4.xml><?xml version="1.0" encoding="utf-8"?>
<worksheet xmlns="http://schemas.openxmlformats.org/spreadsheetml/2006/main">
  <sheetPr>
    <outlinePr summaryBelow="1" summaryRight="1"/>
    <pageSetUpPr/>
  </sheetPr>
  <dimension ref="A1:E12"/>
  <sheetViews>
    <sheetView showGridLines="0" workbookViewId="0">
      <selection activeCell="A1" sqref="A1"/>
    </sheetView>
  </sheetViews>
  <sheetFormatPr baseColWidth="8" defaultRowHeight="15"/>
  <cols>
    <col width="5" customWidth="1" min="1" max="1"/>
    <col width="46" customWidth="1" min="2" max="2"/>
    <col width="30" customWidth="1" min="3" max="3"/>
    <col width="58" customWidth="1" min="4" max="4"/>
    <col width="20" customWidth="1" min="5" max="5"/>
  </cols>
  <sheetData>
    <row r="1">
      <c r="A1" s="32" t="inlineStr">
        <is>
          <t>The eight places a statement argues with itself</t>
        </is>
      </c>
      <c r="B1" s="2" t="n"/>
      <c r="C1" s="2" t="n"/>
      <c r="D1" s="2" t="n"/>
      <c r="E1" s="2" t="n"/>
    </row>
    <row r="2">
      <c r="A2" s="21" t="inlineStr">
        <is>
          <t>Each one is on the Transactions sheet too, shaded, with the same note.</t>
        </is>
      </c>
      <c r="B2" s="2" t="n"/>
      <c r="C2" s="2" t="n"/>
      <c r="D2" s="2" t="n"/>
      <c r="E2" s="2" t="n"/>
    </row>
    <row r="3">
      <c r="A3" s="2" t="n"/>
      <c r="B3" s="2" t="n"/>
      <c r="C3" s="2" t="n"/>
      <c r="D3" s="2" t="n"/>
      <c r="E3" s="2" t="n"/>
    </row>
    <row r="4" ht="24" customHeight="1">
      <c r="A4" s="4" t="inlineStr">
        <is>
          <t>#</t>
        </is>
      </c>
      <c r="B4" s="4" t="inlineStr">
        <is>
          <t>What the statement shows</t>
        </is>
      </c>
      <c r="C4" s="4" t="inlineStr">
        <is>
          <t>Where</t>
        </is>
      </c>
      <c r="D4" s="4" t="inlineStr">
        <is>
          <t>What was done</t>
        </is>
      </c>
      <c r="E4" s="4" t="inlineStr">
        <is>
          <t>Effect on the balance</t>
        </is>
      </c>
    </row>
    <row r="5" ht="46" customHeight="1">
      <c r="A5" s="39" t="n">
        <v>1</v>
      </c>
      <c r="B5" s="40" t="inlineStr">
        <is>
          <t>A card purchase of 1,284.60 at LIGHTING DEPOT, reversed three days later</t>
        </is>
      </c>
      <c r="C5" s="40" t="inlineStr">
        <is>
          <t>statement_2026-04.pdf · p.1 line 25, p.2 line 7</t>
        </is>
      </c>
      <c r="D5" s="40" t="inlineStr">
        <is>
          <t>Both lines kept and posted to Materials, the refund as a credit to the same account. Netting them out would hide the charge from the card reconciliation.</t>
        </is>
      </c>
      <c r="E5" s="40" t="inlineStr">
        <is>
          <t>nil — the pair cancels</t>
        </is>
      </c>
    </row>
    <row r="6" ht="46" customHeight="1">
      <c r="A6" s="41" t="n">
        <v>2</v>
      </c>
      <c r="B6" s="42" t="inlineStr">
        <is>
          <t>Two charges of 946.20 to TIMBERLINE SUPPLY CO, 04/21 and 04/23</t>
        </is>
      </c>
      <c r="C6" s="42" t="inlineStr">
        <is>
          <t>statement_2026-04.pdf · p.2, lines 19 and 25</t>
        </is>
      </c>
      <c r="D6" s="42" t="inlineStr">
        <is>
          <t>Not a double charge: the authorisation numbers differ (553108 and 553417). Both kept, flagged so you can check the two delivery notes.</t>
        </is>
      </c>
      <c r="E6" s="42" t="inlineStr">
        <is>
          <t>1,892.40 out</t>
        </is>
      </c>
    </row>
    <row r="7" ht="46" customHeight="1">
      <c r="A7" s="39" t="n">
        <v>3</v>
      </c>
      <c r="B7" s="40" t="inlineStr">
        <is>
          <t>ACH debit TRF 88213, 3,000.00, once in each month</t>
        </is>
      </c>
      <c r="C7" s="40" t="inlineStr">
        <is>
          <t>statement_2026-04/05/06.pdf</t>
        </is>
      </c>
      <c r="D7" s="40" t="inlineStr">
        <is>
          <t>No counterparty is printed anywhere on the statement. Left uncategorised rather than guessed — tell us the account and it takes one minute to post.</t>
        </is>
      </c>
      <c r="E7" s="40" t="inlineStr">
        <is>
          <t>9,000.00 out, unallocated</t>
        </is>
      </c>
    </row>
    <row r="8" ht="46" customHeight="1">
      <c r="A8" s="41" t="n">
        <v>4</v>
      </c>
      <c r="B8" s="42" t="inlineStr">
        <is>
          <t>A deposit description running over two printed lines</t>
        </is>
      </c>
      <c r="C8" s="42" t="inlineStr">
        <is>
          <t>statement_2026-05.pdf · p.1, line 27</t>
        </is>
      </c>
      <c r="D8" s="42" t="inlineStr">
        <is>
          <t>BRIGHTWATER HOTELS, 9,260.00, settling two invoices. The wrapped text was joined back into one transaction; a line-by-line reader splits it into a phantom row.</t>
        </is>
      </c>
      <c r="E8" s="42" t="inlineStr">
        <is>
          <t>9,260.00 in, once</t>
        </is>
      </c>
    </row>
    <row r="9" ht="46" customHeight="1">
      <c r="A9" s="39" t="n">
        <v>5</v>
      </c>
      <c r="B9" s="40" t="inlineStr">
        <is>
          <t>CALDWELL &amp; SONS cheque 10442 paid in on 05/12, returned unpaid on 05/19, 1,875.00</t>
        </is>
      </c>
      <c r="C9" s="40" t="inlineStr">
        <is>
          <t>statement_2026-05.pdf · p.2, lines 2 and 16</t>
        </is>
      </c>
      <c r="D9" s="40" t="inlineStr">
        <is>
          <t>Deposit and return both kept as printed, so the sale is recognised once — when the replacement clears. The 35.00 returned-item fee is posted to bank fees, not charged back to the customer.</t>
        </is>
      </c>
      <c r="E9" s="40" t="inlineStr">
        <is>
          <t>nil, plus 35.00 of fee</t>
        </is>
      </c>
    </row>
    <row r="10" ht="46" customHeight="1">
      <c r="A10" s="41" t="n">
        <v>6</v>
      </c>
      <c r="B10" s="42" t="inlineStr">
        <is>
          <t>Cheque 10461 from the same customer a week later</t>
        </is>
      </c>
      <c r="C10" s="42" t="inlineStr">
        <is>
          <t>statement_2026-05.pdf · p.2, line 27</t>
        </is>
      </c>
      <c r="D10" s="42" t="inlineStr">
        <is>
          <t>Marked as the replacement for 10442 so the two are not read as two sales.</t>
        </is>
      </c>
      <c r="E10" s="42" t="inlineStr">
        <is>
          <t>1,875.00 in</t>
        </is>
      </c>
    </row>
    <row r="11" ht="46" customHeight="1">
      <c r="A11" s="39" t="n">
        <v>7</v>
      </c>
      <c r="B11" s="40" t="inlineStr">
        <is>
          <t>A 15.00 incoming wire fee printed apart from the 14,750.00 wire</t>
        </is>
      </c>
      <c r="C11" s="40" t="inlineStr">
        <is>
          <t>statement_2026-06.pdf · p.1, line 26</t>
        </is>
      </c>
      <c r="D11" s="40" t="inlineStr">
        <is>
          <t>Fee posted to bank fees; the wire is recorded gross. Posting it net understates both income and cost.</t>
        </is>
      </c>
      <c r="E11" s="40" t="inlineStr">
        <is>
          <t>15.00 out</t>
        </is>
      </c>
    </row>
    <row r="12" ht="46" customHeight="1">
      <c r="A12" s="41" t="n">
        <v>8</v>
      </c>
      <c r="B12" s="42" t="inlineStr">
        <is>
          <t>OWNER DRAW 4,500.00 and IRS 1040ES 5,120.00</t>
        </is>
      </c>
      <c r="C12" s="42" t="inlineStr">
        <is>
          <t>statement_2026-06.pdf · p.2, lines 7 and 12</t>
        </is>
      </c>
      <c r="D12" s="42" t="inlineStr">
        <is>
          <t>Neither is a business expense: one is equity, the other a tax payment. Posted to 960 and 505 so your profit figure is not 9,620.00 light.</t>
        </is>
      </c>
      <c r="E12" s="42" t="inlineStr">
        <is>
          <t>9,620.00 out, below the line</t>
        </is>
      </c>
    </row>
  </sheetData>
  <pageMargins left="0.75" right="0.75" top="1" bottom="1" header="0.5" footer="0.5"/>
</worksheet>
</file>

<file path=xl/worksheets/sheet5.xml><?xml version="1.0" encoding="utf-8"?>
<worksheet xmlns="http://schemas.openxmlformats.org/spreadsheetml/2006/main">
  <sheetPr>
    <outlinePr summaryBelow="1" summaryRight="1"/>
    <pageSetUpPr/>
  </sheetPr>
  <dimension ref="A1:F211"/>
  <sheetViews>
    <sheetView showGridLines="0" workbookViewId="0">
      <pane ySplit="4" topLeftCell="A5" activePane="bottomLeft" state="frozen"/>
      <selection pane="bottomLeft" activeCell="A1" sqref="A1"/>
    </sheetView>
  </sheetViews>
  <sheetFormatPr baseColWidth="8" defaultRowHeight="15"/>
  <cols>
    <col width="12" customWidth="1" min="1" max="1"/>
    <col width="62" customWidth="1" min="2" max="2"/>
    <col width="13" customWidth="1" min="3" max="3"/>
    <col width="13" customWidth="1" min="4" max="4"/>
    <col width="28" customWidth="1" min="5" max="5"/>
    <col width="34" customWidth="1" min="6" max="6"/>
  </cols>
  <sheetData>
    <row r="1">
      <c r="A1" s="32" t="inlineStr">
        <is>
          <t>Ready to import — QuickBooks Online or Xero</t>
        </is>
      </c>
      <c r="B1" s="2" t="n"/>
      <c r="C1" s="2" t="n"/>
      <c r="D1" s="2" t="n"/>
      <c r="E1" s="2" t="n"/>
      <c r="F1" s="2" t="n"/>
    </row>
    <row r="2">
      <c r="A2" s="21" t="inlineStr">
        <is>
          <t>Date, description, one signed amount, account code. Save this sheet as CSV and upload it; the three uncategorised transfers are the only rows needing your decision first.</t>
        </is>
      </c>
      <c r="B2" s="2" t="n"/>
      <c r="C2" s="2" t="n"/>
      <c r="D2" s="2" t="n"/>
      <c r="E2" s="2" t="n"/>
      <c r="F2" s="2" t="n"/>
    </row>
    <row r="3">
      <c r="A3" s="2" t="n"/>
      <c r="B3" s="2" t="n"/>
      <c r="C3" s="2" t="n"/>
      <c r="D3" s="2" t="n"/>
      <c r="E3" s="2" t="n"/>
      <c r="F3" s="2" t="n"/>
    </row>
    <row r="4" ht="20" customHeight="1">
      <c r="A4" s="4" t="inlineStr">
        <is>
          <t>Date</t>
        </is>
      </c>
      <c r="B4" s="4" t="inlineStr">
        <is>
          <t>Description</t>
        </is>
      </c>
      <c r="C4" s="4" t="inlineStr">
        <is>
          <t>Amount</t>
        </is>
      </c>
      <c r="D4" s="4" t="inlineStr">
        <is>
          <t>Account code</t>
        </is>
      </c>
      <c r="E4" s="4" t="inlineStr">
        <is>
          <t>Account</t>
        </is>
      </c>
      <c r="F4" s="4" t="inlineStr">
        <is>
          <t>Reference</t>
        </is>
      </c>
    </row>
    <row r="5">
      <c r="A5" s="23">
        <f>Transactions!B5</f>
        <v/>
      </c>
      <c r="B5" s="24">
        <f>Transactions!C5</f>
        <v/>
      </c>
      <c r="C5" s="25">
        <f>ROUND(N(Transactions!E5)-N(Transactions!D5),2)</f>
        <v/>
      </c>
      <c r="D5" s="24">
        <f>Transactions!J5</f>
        <v/>
      </c>
      <c r="E5" s="24">
        <f>Transactions!I5</f>
        <v/>
      </c>
      <c r="F5" s="24">
        <f>Transactions!L5&amp;" p."&amp;Transactions!M5&amp;" line "&amp;Transactions!N5</f>
        <v/>
      </c>
    </row>
    <row r="6">
      <c r="A6" s="23">
        <f>Transactions!B6</f>
        <v/>
      </c>
      <c r="B6" s="24">
        <f>Transactions!C6</f>
        <v/>
      </c>
      <c r="C6" s="25">
        <f>ROUND(N(Transactions!E6)-N(Transactions!D6),2)</f>
        <v/>
      </c>
      <c r="D6" s="24">
        <f>Transactions!J6</f>
        <v/>
      </c>
      <c r="E6" s="24">
        <f>Transactions!I6</f>
        <v/>
      </c>
      <c r="F6" s="24">
        <f>Transactions!L6&amp;" p."&amp;Transactions!M6&amp;" line "&amp;Transactions!N6</f>
        <v/>
      </c>
    </row>
    <row r="7">
      <c r="A7" s="23">
        <f>Transactions!B7</f>
        <v/>
      </c>
      <c r="B7" s="24">
        <f>Transactions!C7</f>
        <v/>
      </c>
      <c r="C7" s="25">
        <f>ROUND(N(Transactions!E7)-N(Transactions!D7),2)</f>
        <v/>
      </c>
      <c r="D7" s="24">
        <f>Transactions!J7</f>
        <v/>
      </c>
      <c r="E7" s="24">
        <f>Transactions!I7</f>
        <v/>
      </c>
      <c r="F7" s="24">
        <f>Transactions!L7&amp;" p."&amp;Transactions!M7&amp;" line "&amp;Transactions!N7</f>
        <v/>
      </c>
    </row>
    <row r="8">
      <c r="A8" s="23">
        <f>Transactions!B8</f>
        <v/>
      </c>
      <c r="B8" s="24">
        <f>Transactions!C8</f>
        <v/>
      </c>
      <c r="C8" s="25">
        <f>ROUND(N(Transactions!E8)-N(Transactions!D8),2)</f>
        <v/>
      </c>
      <c r="D8" s="24">
        <f>Transactions!J8</f>
        <v/>
      </c>
      <c r="E8" s="24">
        <f>Transactions!I8</f>
        <v/>
      </c>
      <c r="F8" s="24">
        <f>Transactions!L8&amp;" p."&amp;Transactions!M8&amp;" line "&amp;Transactions!N8</f>
        <v/>
      </c>
    </row>
    <row r="9">
      <c r="A9" s="23">
        <f>Transactions!B9</f>
        <v/>
      </c>
      <c r="B9" s="24">
        <f>Transactions!C9</f>
        <v/>
      </c>
      <c r="C9" s="25">
        <f>ROUND(N(Transactions!E9)-N(Transactions!D9),2)</f>
        <v/>
      </c>
      <c r="D9" s="24">
        <f>Transactions!J9</f>
        <v/>
      </c>
      <c r="E9" s="24">
        <f>Transactions!I9</f>
        <v/>
      </c>
      <c r="F9" s="24">
        <f>Transactions!L9&amp;" p."&amp;Transactions!M9&amp;" line "&amp;Transactions!N9</f>
        <v/>
      </c>
    </row>
    <row r="10">
      <c r="A10" s="23">
        <f>Transactions!B10</f>
        <v/>
      </c>
      <c r="B10" s="24">
        <f>Transactions!C10</f>
        <v/>
      </c>
      <c r="C10" s="25">
        <f>ROUND(N(Transactions!E10)-N(Transactions!D10),2)</f>
        <v/>
      </c>
      <c r="D10" s="24">
        <f>Transactions!J10</f>
        <v/>
      </c>
      <c r="E10" s="24">
        <f>Transactions!I10</f>
        <v/>
      </c>
      <c r="F10" s="24">
        <f>Transactions!L10&amp;" p."&amp;Transactions!M10&amp;" line "&amp;Transactions!N10</f>
        <v/>
      </c>
    </row>
    <row r="11">
      <c r="A11" s="23">
        <f>Transactions!B11</f>
        <v/>
      </c>
      <c r="B11" s="24">
        <f>Transactions!C11</f>
        <v/>
      </c>
      <c r="C11" s="25">
        <f>ROUND(N(Transactions!E11)-N(Transactions!D11),2)</f>
        <v/>
      </c>
      <c r="D11" s="24">
        <f>Transactions!J11</f>
        <v/>
      </c>
      <c r="E11" s="24">
        <f>Transactions!I11</f>
        <v/>
      </c>
      <c r="F11" s="24">
        <f>Transactions!L11&amp;" p."&amp;Transactions!M11&amp;" line "&amp;Transactions!N11</f>
        <v/>
      </c>
    </row>
    <row r="12">
      <c r="A12" s="23">
        <f>Transactions!B12</f>
        <v/>
      </c>
      <c r="B12" s="24">
        <f>Transactions!C12</f>
        <v/>
      </c>
      <c r="C12" s="25">
        <f>ROUND(N(Transactions!E12)-N(Transactions!D12),2)</f>
        <v/>
      </c>
      <c r="D12" s="24">
        <f>Transactions!J12</f>
        <v/>
      </c>
      <c r="E12" s="24">
        <f>Transactions!I12</f>
        <v/>
      </c>
      <c r="F12" s="24">
        <f>Transactions!L12&amp;" p."&amp;Transactions!M12&amp;" line "&amp;Transactions!N12</f>
        <v/>
      </c>
    </row>
    <row r="13">
      <c r="A13" s="23">
        <f>Transactions!B13</f>
        <v/>
      </c>
      <c r="B13" s="24">
        <f>Transactions!C13</f>
        <v/>
      </c>
      <c r="C13" s="25">
        <f>ROUND(N(Transactions!E13)-N(Transactions!D13),2)</f>
        <v/>
      </c>
      <c r="D13" s="24">
        <f>Transactions!J13</f>
        <v/>
      </c>
      <c r="E13" s="24">
        <f>Transactions!I13</f>
        <v/>
      </c>
      <c r="F13" s="24">
        <f>Transactions!L13&amp;" p."&amp;Transactions!M13&amp;" line "&amp;Transactions!N13</f>
        <v/>
      </c>
    </row>
    <row r="14">
      <c r="A14" s="23">
        <f>Transactions!B14</f>
        <v/>
      </c>
      <c r="B14" s="24">
        <f>Transactions!C14</f>
        <v/>
      </c>
      <c r="C14" s="25">
        <f>ROUND(N(Transactions!E14)-N(Transactions!D14),2)</f>
        <v/>
      </c>
      <c r="D14" s="24">
        <f>Transactions!J14</f>
        <v/>
      </c>
      <c r="E14" s="24">
        <f>Transactions!I14</f>
        <v/>
      </c>
      <c r="F14" s="24">
        <f>Transactions!L14&amp;" p."&amp;Transactions!M14&amp;" line "&amp;Transactions!N14</f>
        <v/>
      </c>
    </row>
    <row r="15">
      <c r="A15" s="23">
        <f>Transactions!B15</f>
        <v/>
      </c>
      <c r="B15" s="24">
        <f>Transactions!C15</f>
        <v/>
      </c>
      <c r="C15" s="25">
        <f>ROUND(N(Transactions!E15)-N(Transactions!D15),2)</f>
        <v/>
      </c>
      <c r="D15" s="24">
        <f>Transactions!J15</f>
        <v/>
      </c>
      <c r="E15" s="24">
        <f>Transactions!I15</f>
        <v/>
      </c>
      <c r="F15" s="24">
        <f>Transactions!L15&amp;" p."&amp;Transactions!M15&amp;" line "&amp;Transactions!N15</f>
        <v/>
      </c>
    </row>
    <row r="16">
      <c r="A16" s="23">
        <f>Transactions!B16</f>
        <v/>
      </c>
      <c r="B16" s="24">
        <f>Transactions!C16</f>
        <v/>
      </c>
      <c r="C16" s="25">
        <f>ROUND(N(Transactions!E16)-N(Transactions!D16),2)</f>
        <v/>
      </c>
      <c r="D16" s="24">
        <f>Transactions!J16</f>
        <v/>
      </c>
      <c r="E16" s="24">
        <f>Transactions!I16</f>
        <v/>
      </c>
      <c r="F16" s="24">
        <f>Transactions!L16&amp;" p."&amp;Transactions!M16&amp;" line "&amp;Transactions!N16</f>
        <v/>
      </c>
    </row>
    <row r="17">
      <c r="A17" s="23">
        <f>Transactions!B17</f>
        <v/>
      </c>
      <c r="B17" s="24">
        <f>Transactions!C17</f>
        <v/>
      </c>
      <c r="C17" s="25">
        <f>ROUND(N(Transactions!E17)-N(Transactions!D17),2)</f>
        <v/>
      </c>
      <c r="D17" s="24">
        <f>Transactions!J17</f>
        <v/>
      </c>
      <c r="E17" s="24">
        <f>Transactions!I17</f>
        <v/>
      </c>
      <c r="F17" s="24">
        <f>Transactions!L17&amp;" p."&amp;Transactions!M17&amp;" line "&amp;Transactions!N17</f>
        <v/>
      </c>
    </row>
    <row r="18">
      <c r="A18" s="23">
        <f>Transactions!B18</f>
        <v/>
      </c>
      <c r="B18" s="24">
        <f>Transactions!C18</f>
        <v/>
      </c>
      <c r="C18" s="25">
        <f>ROUND(N(Transactions!E18)-N(Transactions!D18),2)</f>
        <v/>
      </c>
      <c r="D18" s="24">
        <f>Transactions!J18</f>
        <v/>
      </c>
      <c r="E18" s="24">
        <f>Transactions!I18</f>
        <v/>
      </c>
      <c r="F18" s="24">
        <f>Transactions!L18&amp;" p."&amp;Transactions!M18&amp;" line "&amp;Transactions!N18</f>
        <v/>
      </c>
    </row>
    <row r="19">
      <c r="A19" s="23">
        <f>Transactions!B19</f>
        <v/>
      </c>
      <c r="B19" s="24">
        <f>Transactions!C19</f>
        <v/>
      </c>
      <c r="C19" s="25">
        <f>ROUND(N(Transactions!E19)-N(Transactions!D19),2)</f>
        <v/>
      </c>
      <c r="D19" s="24">
        <f>Transactions!J19</f>
        <v/>
      </c>
      <c r="E19" s="24">
        <f>Transactions!I19</f>
        <v/>
      </c>
      <c r="F19" s="24">
        <f>Transactions!L19&amp;" p."&amp;Transactions!M19&amp;" line "&amp;Transactions!N19</f>
        <v/>
      </c>
    </row>
    <row r="20">
      <c r="A20" s="23">
        <f>Transactions!B20</f>
        <v/>
      </c>
      <c r="B20" s="24">
        <f>Transactions!C20</f>
        <v/>
      </c>
      <c r="C20" s="25">
        <f>ROUND(N(Transactions!E20)-N(Transactions!D20),2)</f>
        <v/>
      </c>
      <c r="D20" s="24">
        <f>Transactions!J20</f>
        <v/>
      </c>
      <c r="E20" s="24">
        <f>Transactions!I20</f>
        <v/>
      </c>
      <c r="F20" s="24">
        <f>Transactions!L20&amp;" p."&amp;Transactions!M20&amp;" line "&amp;Transactions!N20</f>
        <v/>
      </c>
    </row>
    <row r="21">
      <c r="A21" s="23">
        <f>Transactions!B21</f>
        <v/>
      </c>
      <c r="B21" s="24">
        <f>Transactions!C21</f>
        <v/>
      </c>
      <c r="C21" s="25">
        <f>ROUND(N(Transactions!E21)-N(Transactions!D21),2)</f>
        <v/>
      </c>
      <c r="D21" s="24">
        <f>Transactions!J21</f>
        <v/>
      </c>
      <c r="E21" s="24">
        <f>Transactions!I21</f>
        <v/>
      </c>
      <c r="F21" s="24">
        <f>Transactions!L21&amp;" p."&amp;Transactions!M21&amp;" line "&amp;Transactions!N21</f>
        <v/>
      </c>
    </row>
    <row r="22">
      <c r="A22" s="23">
        <f>Transactions!B22</f>
        <v/>
      </c>
      <c r="B22" s="24">
        <f>Transactions!C22</f>
        <v/>
      </c>
      <c r="C22" s="25">
        <f>ROUND(N(Transactions!E22)-N(Transactions!D22),2)</f>
        <v/>
      </c>
      <c r="D22" s="24">
        <f>Transactions!J22</f>
        <v/>
      </c>
      <c r="E22" s="24">
        <f>Transactions!I22</f>
        <v/>
      </c>
      <c r="F22" s="24">
        <f>Transactions!L22&amp;" p."&amp;Transactions!M22&amp;" line "&amp;Transactions!N22</f>
        <v/>
      </c>
    </row>
    <row r="23">
      <c r="A23" s="23">
        <f>Transactions!B23</f>
        <v/>
      </c>
      <c r="B23" s="24">
        <f>Transactions!C23</f>
        <v/>
      </c>
      <c r="C23" s="25">
        <f>ROUND(N(Transactions!E23)-N(Transactions!D23),2)</f>
        <v/>
      </c>
      <c r="D23" s="24">
        <f>Transactions!J23</f>
        <v/>
      </c>
      <c r="E23" s="24">
        <f>Transactions!I23</f>
        <v/>
      </c>
      <c r="F23" s="24">
        <f>Transactions!L23&amp;" p."&amp;Transactions!M23&amp;" line "&amp;Transactions!N23</f>
        <v/>
      </c>
    </row>
    <row r="24">
      <c r="A24" s="23">
        <f>Transactions!B24</f>
        <v/>
      </c>
      <c r="B24" s="24">
        <f>Transactions!C24</f>
        <v/>
      </c>
      <c r="C24" s="25">
        <f>ROUND(N(Transactions!E24)-N(Transactions!D24),2)</f>
        <v/>
      </c>
      <c r="D24" s="24">
        <f>Transactions!J24</f>
        <v/>
      </c>
      <c r="E24" s="24">
        <f>Transactions!I24</f>
        <v/>
      </c>
      <c r="F24" s="24">
        <f>Transactions!L24&amp;" p."&amp;Transactions!M24&amp;" line "&amp;Transactions!N24</f>
        <v/>
      </c>
    </row>
    <row r="25">
      <c r="A25" s="23">
        <f>Transactions!B25</f>
        <v/>
      </c>
      <c r="B25" s="24">
        <f>Transactions!C25</f>
        <v/>
      </c>
      <c r="C25" s="25">
        <f>ROUND(N(Transactions!E25)-N(Transactions!D25),2)</f>
        <v/>
      </c>
      <c r="D25" s="24">
        <f>Transactions!J25</f>
        <v/>
      </c>
      <c r="E25" s="24">
        <f>Transactions!I25</f>
        <v/>
      </c>
      <c r="F25" s="24">
        <f>Transactions!L25&amp;" p."&amp;Transactions!M25&amp;" line "&amp;Transactions!N25</f>
        <v/>
      </c>
    </row>
    <row r="26">
      <c r="A26" s="23">
        <f>Transactions!B26</f>
        <v/>
      </c>
      <c r="B26" s="24">
        <f>Transactions!C26</f>
        <v/>
      </c>
      <c r="C26" s="25">
        <f>ROUND(N(Transactions!E26)-N(Transactions!D26),2)</f>
        <v/>
      </c>
      <c r="D26" s="24">
        <f>Transactions!J26</f>
        <v/>
      </c>
      <c r="E26" s="24">
        <f>Transactions!I26</f>
        <v/>
      </c>
      <c r="F26" s="24">
        <f>Transactions!L26&amp;" p."&amp;Transactions!M26&amp;" line "&amp;Transactions!N26</f>
        <v/>
      </c>
    </row>
    <row r="27">
      <c r="A27" s="23">
        <f>Transactions!B27</f>
        <v/>
      </c>
      <c r="B27" s="24">
        <f>Transactions!C27</f>
        <v/>
      </c>
      <c r="C27" s="25">
        <f>ROUND(N(Transactions!E27)-N(Transactions!D27),2)</f>
        <v/>
      </c>
      <c r="D27" s="24">
        <f>Transactions!J27</f>
        <v/>
      </c>
      <c r="E27" s="24">
        <f>Transactions!I27</f>
        <v/>
      </c>
      <c r="F27" s="24">
        <f>Transactions!L27&amp;" p."&amp;Transactions!M27&amp;" line "&amp;Transactions!N27</f>
        <v/>
      </c>
    </row>
    <row r="28">
      <c r="A28" s="23">
        <f>Transactions!B28</f>
        <v/>
      </c>
      <c r="B28" s="24">
        <f>Transactions!C28</f>
        <v/>
      </c>
      <c r="C28" s="25">
        <f>ROUND(N(Transactions!E28)-N(Transactions!D28),2)</f>
        <v/>
      </c>
      <c r="D28" s="24">
        <f>Transactions!J28</f>
        <v/>
      </c>
      <c r="E28" s="24">
        <f>Transactions!I28</f>
        <v/>
      </c>
      <c r="F28" s="24">
        <f>Transactions!L28&amp;" p."&amp;Transactions!M28&amp;" line "&amp;Transactions!N28</f>
        <v/>
      </c>
    </row>
    <row r="29">
      <c r="A29" s="23">
        <f>Transactions!B29</f>
        <v/>
      </c>
      <c r="B29" s="24">
        <f>Transactions!C29</f>
        <v/>
      </c>
      <c r="C29" s="25">
        <f>ROUND(N(Transactions!E29)-N(Transactions!D29),2)</f>
        <v/>
      </c>
      <c r="D29" s="24">
        <f>Transactions!J29</f>
        <v/>
      </c>
      <c r="E29" s="24">
        <f>Transactions!I29</f>
        <v/>
      </c>
      <c r="F29" s="24">
        <f>Transactions!L29&amp;" p."&amp;Transactions!M29&amp;" line "&amp;Transactions!N29</f>
        <v/>
      </c>
    </row>
    <row r="30">
      <c r="A30" s="23">
        <f>Transactions!B30</f>
        <v/>
      </c>
      <c r="B30" s="24">
        <f>Transactions!C30</f>
        <v/>
      </c>
      <c r="C30" s="25">
        <f>ROUND(N(Transactions!E30)-N(Transactions!D30),2)</f>
        <v/>
      </c>
      <c r="D30" s="24">
        <f>Transactions!J30</f>
        <v/>
      </c>
      <c r="E30" s="24">
        <f>Transactions!I30</f>
        <v/>
      </c>
      <c r="F30" s="24">
        <f>Transactions!L30&amp;" p."&amp;Transactions!M30&amp;" line "&amp;Transactions!N30</f>
        <v/>
      </c>
    </row>
    <row r="31">
      <c r="A31" s="23">
        <f>Transactions!B31</f>
        <v/>
      </c>
      <c r="B31" s="24">
        <f>Transactions!C31</f>
        <v/>
      </c>
      <c r="C31" s="25">
        <f>ROUND(N(Transactions!E31)-N(Transactions!D31),2)</f>
        <v/>
      </c>
      <c r="D31" s="24">
        <f>Transactions!J31</f>
        <v/>
      </c>
      <c r="E31" s="24">
        <f>Transactions!I31</f>
        <v/>
      </c>
      <c r="F31" s="24">
        <f>Transactions!L31&amp;" p."&amp;Transactions!M31&amp;" line "&amp;Transactions!N31</f>
        <v/>
      </c>
    </row>
    <row r="32">
      <c r="A32" s="23">
        <f>Transactions!B32</f>
        <v/>
      </c>
      <c r="B32" s="24">
        <f>Transactions!C32</f>
        <v/>
      </c>
      <c r="C32" s="25">
        <f>ROUND(N(Transactions!E32)-N(Transactions!D32),2)</f>
        <v/>
      </c>
      <c r="D32" s="24">
        <f>Transactions!J32</f>
        <v/>
      </c>
      <c r="E32" s="24">
        <f>Transactions!I32</f>
        <v/>
      </c>
      <c r="F32" s="24">
        <f>Transactions!L32&amp;" p."&amp;Transactions!M32&amp;" line "&amp;Transactions!N32</f>
        <v/>
      </c>
    </row>
    <row r="33">
      <c r="A33" s="23">
        <f>Transactions!B33</f>
        <v/>
      </c>
      <c r="B33" s="24">
        <f>Transactions!C33</f>
        <v/>
      </c>
      <c r="C33" s="25">
        <f>ROUND(N(Transactions!E33)-N(Transactions!D33),2)</f>
        <v/>
      </c>
      <c r="D33" s="24">
        <f>Transactions!J33</f>
        <v/>
      </c>
      <c r="E33" s="24">
        <f>Transactions!I33</f>
        <v/>
      </c>
      <c r="F33" s="24">
        <f>Transactions!L33&amp;" p."&amp;Transactions!M33&amp;" line "&amp;Transactions!N33</f>
        <v/>
      </c>
    </row>
    <row r="34">
      <c r="A34" s="23">
        <f>Transactions!B34</f>
        <v/>
      </c>
      <c r="B34" s="24">
        <f>Transactions!C34</f>
        <v/>
      </c>
      <c r="C34" s="25">
        <f>ROUND(N(Transactions!E34)-N(Transactions!D34),2)</f>
        <v/>
      </c>
      <c r="D34" s="24">
        <f>Transactions!J34</f>
        <v/>
      </c>
      <c r="E34" s="24">
        <f>Transactions!I34</f>
        <v/>
      </c>
      <c r="F34" s="24">
        <f>Transactions!L34&amp;" p."&amp;Transactions!M34&amp;" line "&amp;Transactions!N34</f>
        <v/>
      </c>
    </row>
    <row r="35">
      <c r="A35" s="23">
        <f>Transactions!B35</f>
        <v/>
      </c>
      <c r="B35" s="24">
        <f>Transactions!C35</f>
        <v/>
      </c>
      <c r="C35" s="25">
        <f>ROUND(N(Transactions!E35)-N(Transactions!D35),2)</f>
        <v/>
      </c>
      <c r="D35" s="24">
        <f>Transactions!J35</f>
        <v/>
      </c>
      <c r="E35" s="24">
        <f>Transactions!I35</f>
        <v/>
      </c>
      <c r="F35" s="24">
        <f>Transactions!L35&amp;" p."&amp;Transactions!M35&amp;" line "&amp;Transactions!N35</f>
        <v/>
      </c>
    </row>
    <row r="36">
      <c r="A36" s="23">
        <f>Transactions!B36</f>
        <v/>
      </c>
      <c r="B36" s="24">
        <f>Transactions!C36</f>
        <v/>
      </c>
      <c r="C36" s="25">
        <f>ROUND(N(Transactions!E36)-N(Transactions!D36),2)</f>
        <v/>
      </c>
      <c r="D36" s="24">
        <f>Transactions!J36</f>
        <v/>
      </c>
      <c r="E36" s="24">
        <f>Transactions!I36</f>
        <v/>
      </c>
      <c r="F36" s="24">
        <f>Transactions!L36&amp;" p."&amp;Transactions!M36&amp;" line "&amp;Transactions!N36</f>
        <v/>
      </c>
    </row>
    <row r="37">
      <c r="A37" s="23">
        <f>Transactions!B37</f>
        <v/>
      </c>
      <c r="B37" s="24">
        <f>Transactions!C37</f>
        <v/>
      </c>
      <c r="C37" s="25">
        <f>ROUND(N(Transactions!E37)-N(Transactions!D37),2)</f>
        <v/>
      </c>
      <c r="D37" s="24">
        <f>Transactions!J37</f>
        <v/>
      </c>
      <c r="E37" s="24">
        <f>Transactions!I37</f>
        <v/>
      </c>
      <c r="F37" s="24">
        <f>Transactions!L37&amp;" p."&amp;Transactions!M37&amp;" line "&amp;Transactions!N37</f>
        <v/>
      </c>
    </row>
    <row r="38">
      <c r="A38" s="23">
        <f>Transactions!B38</f>
        <v/>
      </c>
      <c r="B38" s="24">
        <f>Transactions!C38</f>
        <v/>
      </c>
      <c r="C38" s="25">
        <f>ROUND(N(Transactions!E38)-N(Transactions!D38),2)</f>
        <v/>
      </c>
      <c r="D38" s="24">
        <f>Transactions!J38</f>
        <v/>
      </c>
      <c r="E38" s="24">
        <f>Transactions!I38</f>
        <v/>
      </c>
      <c r="F38" s="24">
        <f>Transactions!L38&amp;" p."&amp;Transactions!M38&amp;" line "&amp;Transactions!N38</f>
        <v/>
      </c>
    </row>
    <row r="39">
      <c r="A39" s="23">
        <f>Transactions!B39</f>
        <v/>
      </c>
      <c r="B39" s="24">
        <f>Transactions!C39</f>
        <v/>
      </c>
      <c r="C39" s="25">
        <f>ROUND(N(Transactions!E39)-N(Transactions!D39),2)</f>
        <v/>
      </c>
      <c r="D39" s="24">
        <f>Transactions!J39</f>
        <v/>
      </c>
      <c r="E39" s="24">
        <f>Transactions!I39</f>
        <v/>
      </c>
      <c r="F39" s="24">
        <f>Transactions!L39&amp;" p."&amp;Transactions!M39&amp;" line "&amp;Transactions!N39</f>
        <v/>
      </c>
    </row>
    <row r="40">
      <c r="A40" s="23">
        <f>Transactions!B40</f>
        <v/>
      </c>
      <c r="B40" s="24">
        <f>Transactions!C40</f>
        <v/>
      </c>
      <c r="C40" s="25">
        <f>ROUND(N(Transactions!E40)-N(Transactions!D40),2)</f>
        <v/>
      </c>
      <c r="D40" s="24">
        <f>Transactions!J40</f>
        <v/>
      </c>
      <c r="E40" s="24">
        <f>Transactions!I40</f>
        <v/>
      </c>
      <c r="F40" s="24">
        <f>Transactions!L40&amp;" p."&amp;Transactions!M40&amp;" line "&amp;Transactions!N40</f>
        <v/>
      </c>
    </row>
    <row r="41">
      <c r="A41" s="23">
        <f>Transactions!B41</f>
        <v/>
      </c>
      <c r="B41" s="24">
        <f>Transactions!C41</f>
        <v/>
      </c>
      <c r="C41" s="25">
        <f>ROUND(N(Transactions!E41)-N(Transactions!D41),2)</f>
        <v/>
      </c>
      <c r="D41" s="24">
        <f>Transactions!J41</f>
        <v/>
      </c>
      <c r="E41" s="24">
        <f>Transactions!I41</f>
        <v/>
      </c>
      <c r="F41" s="24">
        <f>Transactions!L41&amp;" p."&amp;Transactions!M41&amp;" line "&amp;Transactions!N41</f>
        <v/>
      </c>
    </row>
    <row r="42">
      <c r="A42" s="23">
        <f>Transactions!B42</f>
        <v/>
      </c>
      <c r="B42" s="24">
        <f>Transactions!C42</f>
        <v/>
      </c>
      <c r="C42" s="25">
        <f>ROUND(N(Transactions!E42)-N(Transactions!D42),2)</f>
        <v/>
      </c>
      <c r="D42" s="24">
        <f>Transactions!J42</f>
        <v/>
      </c>
      <c r="E42" s="24">
        <f>Transactions!I42</f>
        <v/>
      </c>
      <c r="F42" s="24">
        <f>Transactions!L42&amp;" p."&amp;Transactions!M42&amp;" line "&amp;Transactions!N42</f>
        <v/>
      </c>
    </row>
    <row r="43">
      <c r="A43" s="23">
        <f>Transactions!B43</f>
        <v/>
      </c>
      <c r="B43" s="24">
        <f>Transactions!C43</f>
        <v/>
      </c>
      <c r="C43" s="25">
        <f>ROUND(N(Transactions!E43)-N(Transactions!D43),2)</f>
        <v/>
      </c>
      <c r="D43" s="24">
        <f>Transactions!J43</f>
        <v/>
      </c>
      <c r="E43" s="24">
        <f>Transactions!I43</f>
        <v/>
      </c>
      <c r="F43" s="24">
        <f>Transactions!L43&amp;" p."&amp;Transactions!M43&amp;" line "&amp;Transactions!N43</f>
        <v/>
      </c>
    </row>
    <row r="44">
      <c r="A44" s="23">
        <f>Transactions!B44</f>
        <v/>
      </c>
      <c r="B44" s="24">
        <f>Transactions!C44</f>
        <v/>
      </c>
      <c r="C44" s="25">
        <f>ROUND(N(Transactions!E44)-N(Transactions!D44),2)</f>
        <v/>
      </c>
      <c r="D44" s="24">
        <f>Transactions!J44</f>
        <v/>
      </c>
      <c r="E44" s="24">
        <f>Transactions!I44</f>
        <v/>
      </c>
      <c r="F44" s="24">
        <f>Transactions!L44&amp;" p."&amp;Transactions!M44&amp;" line "&amp;Transactions!N44</f>
        <v/>
      </c>
    </row>
    <row r="45">
      <c r="A45" s="23">
        <f>Transactions!B45</f>
        <v/>
      </c>
      <c r="B45" s="24">
        <f>Transactions!C45</f>
        <v/>
      </c>
      <c r="C45" s="25">
        <f>ROUND(N(Transactions!E45)-N(Transactions!D45),2)</f>
        <v/>
      </c>
      <c r="D45" s="24">
        <f>Transactions!J45</f>
        <v/>
      </c>
      <c r="E45" s="24">
        <f>Transactions!I45</f>
        <v/>
      </c>
      <c r="F45" s="24">
        <f>Transactions!L45&amp;" p."&amp;Transactions!M45&amp;" line "&amp;Transactions!N45</f>
        <v/>
      </c>
    </row>
    <row r="46">
      <c r="A46" s="23">
        <f>Transactions!B46</f>
        <v/>
      </c>
      <c r="B46" s="24">
        <f>Transactions!C46</f>
        <v/>
      </c>
      <c r="C46" s="25">
        <f>ROUND(N(Transactions!E46)-N(Transactions!D46),2)</f>
        <v/>
      </c>
      <c r="D46" s="24">
        <f>Transactions!J46</f>
        <v/>
      </c>
      <c r="E46" s="24">
        <f>Transactions!I46</f>
        <v/>
      </c>
      <c r="F46" s="24">
        <f>Transactions!L46&amp;" p."&amp;Transactions!M46&amp;" line "&amp;Transactions!N46</f>
        <v/>
      </c>
    </row>
    <row r="47">
      <c r="A47" s="23">
        <f>Transactions!B47</f>
        <v/>
      </c>
      <c r="B47" s="24">
        <f>Transactions!C47</f>
        <v/>
      </c>
      <c r="C47" s="25">
        <f>ROUND(N(Transactions!E47)-N(Transactions!D47),2)</f>
        <v/>
      </c>
      <c r="D47" s="24">
        <f>Transactions!J47</f>
        <v/>
      </c>
      <c r="E47" s="24">
        <f>Transactions!I47</f>
        <v/>
      </c>
      <c r="F47" s="24">
        <f>Transactions!L47&amp;" p."&amp;Transactions!M47&amp;" line "&amp;Transactions!N47</f>
        <v/>
      </c>
    </row>
    <row r="48">
      <c r="A48" s="23">
        <f>Transactions!B48</f>
        <v/>
      </c>
      <c r="B48" s="24">
        <f>Transactions!C48</f>
        <v/>
      </c>
      <c r="C48" s="25">
        <f>ROUND(N(Transactions!E48)-N(Transactions!D48),2)</f>
        <v/>
      </c>
      <c r="D48" s="24">
        <f>Transactions!J48</f>
        <v/>
      </c>
      <c r="E48" s="24">
        <f>Transactions!I48</f>
        <v/>
      </c>
      <c r="F48" s="24">
        <f>Transactions!L48&amp;" p."&amp;Transactions!M48&amp;" line "&amp;Transactions!N48</f>
        <v/>
      </c>
    </row>
    <row r="49">
      <c r="A49" s="23">
        <f>Transactions!B49</f>
        <v/>
      </c>
      <c r="B49" s="24">
        <f>Transactions!C49</f>
        <v/>
      </c>
      <c r="C49" s="25">
        <f>ROUND(N(Transactions!E49)-N(Transactions!D49),2)</f>
        <v/>
      </c>
      <c r="D49" s="24">
        <f>Transactions!J49</f>
        <v/>
      </c>
      <c r="E49" s="24">
        <f>Transactions!I49</f>
        <v/>
      </c>
      <c r="F49" s="24">
        <f>Transactions!L49&amp;" p."&amp;Transactions!M49&amp;" line "&amp;Transactions!N49</f>
        <v/>
      </c>
    </row>
    <row r="50">
      <c r="A50" s="23">
        <f>Transactions!B50</f>
        <v/>
      </c>
      <c r="B50" s="24">
        <f>Transactions!C50</f>
        <v/>
      </c>
      <c r="C50" s="25">
        <f>ROUND(N(Transactions!E50)-N(Transactions!D50),2)</f>
        <v/>
      </c>
      <c r="D50" s="24">
        <f>Transactions!J50</f>
        <v/>
      </c>
      <c r="E50" s="24">
        <f>Transactions!I50</f>
        <v/>
      </c>
      <c r="F50" s="24">
        <f>Transactions!L50&amp;" p."&amp;Transactions!M50&amp;" line "&amp;Transactions!N50</f>
        <v/>
      </c>
    </row>
    <row r="51">
      <c r="A51" s="23">
        <f>Transactions!B51</f>
        <v/>
      </c>
      <c r="B51" s="24">
        <f>Transactions!C51</f>
        <v/>
      </c>
      <c r="C51" s="25">
        <f>ROUND(N(Transactions!E51)-N(Transactions!D51),2)</f>
        <v/>
      </c>
      <c r="D51" s="24">
        <f>Transactions!J51</f>
        <v/>
      </c>
      <c r="E51" s="24">
        <f>Transactions!I51</f>
        <v/>
      </c>
      <c r="F51" s="24">
        <f>Transactions!L51&amp;" p."&amp;Transactions!M51&amp;" line "&amp;Transactions!N51</f>
        <v/>
      </c>
    </row>
    <row r="52">
      <c r="A52" s="23">
        <f>Transactions!B52</f>
        <v/>
      </c>
      <c r="B52" s="24">
        <f>Transactions!C52</f>
        <v/>
      </c>
      <c r="C52" s="25">
        <f>ROUND(N(Transactions!E52)-N(Transactions!D52),2)</f>
        <v/>
      </c>
      <c r="D52" s="24">
        <f>Transactions!J52</f>
        <v/>
      </c>
      <c r="E52" s="24">
        <f>Transactions!I52</f>
        <v/>
      </c>
      <c r="F52" s="24">
        <f>Transactions!L52&amp;" p."&amp;Transactions!M52&amp;" line "&amp;Transactions!N52</f>
        <v/>
      </c>
    </row>
    <row r="53">
      <c r="A53" s="23">
        <f>Transactions!B53</f>
        <v/>
      </c>
      <c r="B53" s="24">
        <f>Transactions!C53</f>
        <v/>
      </c>
      <c r="C53" s="25">
        <f>ROUND(N(Transactions!E53)-N(Transactions!D53),2)</f>
        <v/>
      </c>
      <c r="D53" s="24">
        <f>Transactions!J53</f>
        <v/>
      </c>
      <c r="E53" s="24">
        <f>Transactions!I53</f>
        <v/>
      </c>
      <c r="F53" s="24">
        <f>Transactions!L53&amp;" p."&amp;Transactions!M53&amp;" line "&amp;Transactions!N53</f>
        <v/>
      </c>
    </row>
    <row r="54">
      <c r="A54" s="23">
        <f>Transactions!B54</f>
        <v/>
      </c>
      <c r="B54" s="24">
        <f>Transactions!C54</f>
        <v/>
      </c>
      <c r="C54" s="25">
        <f>ROUND(N(Transactions!E54)-N(Transactions!D54),2)</f>
        <v/>
      </c>
      <c r="D54" s="24">
        <f>Transactions!J54</f>
        <v/>
      </c>
      <c r="E54" s="24">
        <f>Transactions!I54</f>
        <v/>
      </c>
      <c r="F54" s="24">
        <f>Transactions!L54&amp;" p."&amp;Transactions!M54&amp;" line "&amp;Transactions!N54</f>
        <v/>
      </c>
    </row>
    <row r="55">
      <c r="A55" s="23">
        <f>Transactions!B55</f>
        <v/>
      </c>
      <c r="B55" s="24">
        <f>Transactions!C55</f>
        <v/>
      </c>
      <c r="C55" s="25">
        <f>ROUND(N(Transactions!E55)-N(Transactions!D55),2)</f>
        <v/>
      </c>
      <c r="D55" s="24">
        <f>Transactions!J55</f>
        <v/>
      </c>
      <c r="E55" s="24">
        <f>Transactions!I55</f>
        <v/>
      </c>
      <c r="F55" s="24">
        <f>Transactions!L55&amp;" p."&amp;Transactions!M55&amp;" line "&amp;Transactions!N55</f>
        <v/>
      </c>
    </row>
    <row r="56">
      <c r="A56" s="23">
        <f>Transactions!B56</f>
        <v/>
      </c>
      <c r="B56" s="24">
        <f>Transactions!C56</f>
        <v/>
      </c>
      <c r="C56" s="25">
        <f>ROUND(N(Transactions!E56)-N(Transactions!D56),2)</f>
        <v/>
      </c>
      <c r="D56" s="24">
        <f>Transactions!J56</f>
        <v/>
      </c>
      <c r="E56" s="24">
        <f>Transactions!I56</f>
        <v/>
      </c>
      <c r="F56" s="24">
        <f>Transactions!L56&amp;" p."&amp;Transactions!M56&amp;" line "&amp;Transactions!N56</f>
        <v/>
      </c>
    </row>
    <row r="57">
      <c r="A57" s="23">
        <f>Transactions!B57</f>
        <v/>
      </c>
      <c r="B57" s="24">
        <f>Transactions!C57</f>
        <v/>
      </c>
      <c r="C57" s="25">
        <f>ROUND(N(Transactions!E57)-N(Transactions!D57),2)</f>
        <v/>
      </c>
      <c r="D57" s="24">
        <f>Transactions!J57</f>
        <v/>
      </c>
      <c r="E57" s="24">
        <f>Transactions!I57</f>
        <v/>
      </c>
      <c r="F57" s="24">
        <f>Transactions!L57&amp;" p."&amp;Transactions!M57&amp;" line "&amp;Transactions!N57</f>
        <v/>
      </c>
    </row>
    <row r="58">
      <c r="A58" s="23">
        <f>Transactions!B58</f>
        <v/>
      </c>
      <c r="B58" s="24">
        <f>Transactions!C58</f>
        <v/>
      </c>
      <c r="C58" s="25">
        <f>ROUND(N(Transactions!E58)-N(Transactions!D58),2)</f>
        <v/>
      </c>
      <c r="D58" s="24">
        <f>Transactions!J58</f>
        <v/>
      </c>
      <c r="E58" s="24">
        <f>Transactions!I58</f>
        <v/>
      </c>
      <c r="F58" s="24">
        <f>Transactions!L58&amp;" p."&amp;Transactions!M58&amp;" line "&amp;Transactions!N58</f>
        <v/>
      </c>
    </row>
    <row r="59">
      <c r="A59" s="23">
        <f>Transactions!B59</f>
        <v/>
      </c>
      <c r="B59" s="24">
        <f>Transactions!C59</f>
        <v/>
      </c>
      <c r="C59" s="25">
        <f>ROUND(N(Transactions!E59)-N(Transactions!D59),2)</f>
        <v/>
      </c>
      <c r="D59" s="24">
        <f>Transactions!J59</f>
        <v/>
      </c>
      <c r="E59" s="24">
        <f>Transactions!I59</f>
        <v/>
      </c>
      <c r="F59" s="24">
        <f>Transactions!L59&amp;" p."&amp;Transactions!M59&amp;" line "&amp;Transactions!N59</f>
        <v/>
      </c>
    </row>
    <row r="60">
      <c r="A60" s="23">
        <f>Transactions!B60</f>
        <v/>
      </c>
      <c r="B60" s="24">
        <f>Transactions!C60</f>
        <v/>
      </c>
      <c r="C60" s="25">
        <f>ROUND(N(Transactions!E60)-N(Transactions!D60),2)</f>
        <v/>
      </c>
      <c r="D60" s="24">
        <f>Transactions!J60</f>
        <v/>
      </c>
      <c r="E60" s="24">
        <f>Transactions!I60</f>
        <v/>
      </c>
      <c r="F60" s="24">
        <f>Transactions!L60&amp;" p."&amp;Transactions!M60&amp;" line "&amp;Transactions!N60</f>
        <v/>
      </c>
    </row>
    <row r="61">
      <c r="A61" s="23">
        <f>Transactions!B61</f>
        <v/>
      </c>
      <c r="B61" s="24">
        <f>Transactions!C61</f>
        <v/>
      </c>
      <c r="C61" s="25">
        <f>ROUND(N(Transactions!E61)-N(Transactions!D61),2)</f>
        <v/>
      </c>
      <c r="D61" s="24">
        <f>Transactions!J61</f>
        <v/>
      </c>
      <c r="E61" s="24">
        <f>Transactions!I61</f>
        <v/>
      </c>
      <c r="F61" s="24">
        <f>Transactions!L61&amp;" p."&amp;Transactions!M61&amp;" line "&amp;Transactions!N61</f>
        <v/>
      </c>
    </row>
    <row r="62">
      <c r="A62" s="23">
        <f>Transactions!B62</f>
        <v/>
      </c>
      <c r="B62" s="24">
        <f>Transactions!C62</f>
        <v/>
      </c>
      <c r="C62" s="25">
        <f>ROUND(N(Transactions!E62)-N(Transactions!D62),2)</f>
        <v/>
      </c>
      <c r="D62" s="24">
        <f>Transactions!J62</f>
        <v/>
      </c>
      <c r="E62" s="24">
        <f>Transactions!I62</f>
        <v/>
      </c>
      <c r="F62" s="24">
        <f>Transactions!L62&amp;" p."&amp;Transactions!M62&amp;" line "&amp;Transactions!N62</f>
        <v/>
      </c>
    </row>
    <row r="63">
      <c r="A63" s="23">
        <f>Transactions!B63</f>
        <v/>
      </c>
      <c r="B63" s="24">
        <f>Transactions!C63</f>
        <v/>
      </c>
      <c r="C63" s="25">
        <f>ROUND(N(Transactions!E63)-N(Transactions!D63),2)</f>
        <v/>
      </c>
      <c r="D63" s="24">
        <f>Transactions!J63</f>
        <v/>
      </c>
      <c r="E63" s="24">
        <f>Transactions!I63</f>
        <v/>
      </c>
      <c r="F63" s="24">
        <f>Transactions!L63&amp;" p."&amp;Transactions!M63&amp;" line "&amp;Transactions!N63</f>
        <v/>
      </c>
    </row>
    <row r="64">
      <c r="A64" s="23">
        <f>Transactions!B64</f>
        <v/>
      </c>
      <c r="B64" s="24">
        <f>Transactions!C64</f>
        <v/>
      </c>
      <c r="C64" s="25">
        <f>ROUND(N(Transactions!E64)-N(Transactions!D64),2)</f>
        <v/>
      </c>
      <c r="D64" s="24">
        <f>Transactions!J64</f>
        <v/>
      </c>
      <c r="E64" s="24">
        <f>Transactions!I64</f>
        <v/>
      </c>
      <c r="F64" s="24">
        <f>Transactions!L64&amp;" p."&amp;Transactions!M64&amp;" line "&amp;Transactions!N64</f>
        <v/>
      </c>
    </row>
    <row r="65">
      <c r="A65" s="23">
        <f>Transactions!B65</f>
        <v/>
      </c>
      <c r="B65" s="24">
        <f>Transactions!C65</f>
        <v/>
      </c>
      <c r="C65" s="25">
        <f>ROUND(N(Transactions!E65)-N(Transactions!D65),2)</f>
        <v/>
      </c>
      <c r="D65" s="24">
        <f>Transactions!J65</f>
        <v/>
      </c>
      <c r="E65" s="24">
        <f>Transactions!I65</f>
        <v/>
      </c>
      <c r="F65" s="24">
        <f>Transactions!L65&amp;" p."&amp;Transactions!M65&amp;" line "&amp;Transactions!N65</f>
        <v/>
      </c>
    </row>
    <row r="66">
      <c r="A66" s="23">
        <f>Transactions!B66</f>
        <v/>
      </c>
      <c r="B66" s="24">
        <f>Transactions!C66</f>
        <v/>
      </c>
      <c r="C66" s="25">
        <f>ROUND(N(Transactions!E66)-N(Transactions!D66),2)</f>
        <v/>
      </c>
      <c r="D66" s="24">
        <f>Transactions!J66</f>
        <v/>
      </c>
      <c r="E66" s="24">
        <f>Transactions!I66</f>
        <v/>
      </c>
      <c r="F66" s="24">
        <f>Transactions!L66&amp;" p."&amp;Transactions!M66&amp;" line "&amp;Transactions!N66</f>
        <v/>
      </c>
    </row>
    <row r="67">
      <c r="A67" s="23">
        <f>Transactions!B67</f>
        <v/>
      </c>
      <c r="B67" s="24">
        <f>Transactions!C67</f>
        <v/>
      </c>
      <c r="C67" s="25">
        <f>ROUND(N(Transactions!E67)-N(Transactions!D67),2)</f>
        <v/>
      </c>
      <c r="D67" s="24">
        <f>Transactions!J67</f>
        <v/>
      </c>
      <c r="E67" s="24">
        <f>Transactions!I67</f>
        <v/>
      </c>
      <c r="F67" s="24">
        <f>Transactions!L67&amp;" p."&amp;Transactions!M67&amp;" line "&amp;Transactions!N67</f>
        <v/>
      </c>
    </row>
    <row r="68">
      <c r="A68" s="23">
        <f>Transactions!B68</f>
        <v/>
      </c>
      <c r="B68" s="24">
        <f>Transactions!C68</f>
        <v/>
      </c>
      <c r="C68" s="25">
        <f>ROUND(N(Transactions!E68)-N(Transactions!D68),2)</f>
        <v/>
      </c>
      <c r="D68" s="24">
        <f>Transactions!J68</f>
        <v/>
      </c>
      <c r="E68" s="24">
        <f>Transactions!I68</f>
        <v/>
      </c>
      <c r="F68" s="24">
        <f>Transactions!L68&amp;" p."&amp;Transactions!M68&amp;" line "&amp;Transactions!N68</f>
        <v/>
      </c>
    </row>
    <row r="69">
      <c r="A69" s="23">
        <f>Transactions!B69</f>
        <v/>
      </c>
      <c r="B69" s="24">
        <f>Transactions!C69</f>
        <v/>
      </c>
      <c r="C69" s="25">
        <f>ROUND(N(Transactions!E69)-N(Transactions!D69),2)</f>
        <v/>
      </c>
      <c r="D69" s="24">
        <f>Transactions!J69</f>
        <v/>
      </c>
      <c r="E69" s="24">
        <f>Transactions!I69</f>
        <v/>
      </c>
      <c r="F69" s="24">
        <f>Transactions!L69&amp;" p."&amp;Transactions!M69&amp;" line "&amp;Transactions!N69</f>
        <v/>
      </c>
    </row>
    <row r="70">
      <c r="A70" s="23">
        <f>Transactions!B70</f>
        <v/>
      </c>
      <c r="B70" s="24">
        <f>Transactions!C70</f>
        <v/>
      </c>
      <c r="C70" s="25">
        <f>ROUND(N(Transactions!E70)-N(Transactions!D70),2)</f>
        <v/>
      </c>
      <c r="D70" s="24">
        <f>Transactions!J70</f>
        <v/>
      </c>
      <c r="E70" s="24">
        <f>Transactions!I70</f>
        <v/>
      </c>
      <c r="F70" s="24">
        <f>Transactions!L70&amp;" p."&amp;Transactions!M70&amp;" line "&amp;Transactions!N70</f>
        <v/>
      </c>
    </row>
    <row r="71">
      <c r="A71" s="23">
        <f>Transactions!B71</f>
        <v/>
      </c>
      <c r="B71" s="24">
        <f>Transactions!C71</f>
        <v/>
      </c>
      <c r="C71" s="25">
        <f>ROUND(N(Transactions!E71)-N(Transactions!D71),2)</f>
        <v/>
      </c>
      <c r="D71" s="24">
        <f>Transactions!J71</f>
        <v/>
      </c>
      <c r="E71" s="24">
        <f>Transactions!I71</f>
        <v/>
      </c>
      <c r="F71" s="24">
        <f>Transactions!L71&amp;" p."&amp;Transactions!M71&amp;" line "&amp;Transactions!N71</f>
        <v/>
      </c>
    </row>
    <row r="72">
      <c r="A72" s="23">
        <f>Transactions!B72</f>
        <v/>
      </c>
      <c r="B72" s="24">
        <f>Transactions!C72</f>
        <v/>
      </c>
      <c r="C72" s="25">
        <f>ROUND(N(Transactions!E72)-N(Transactions!D72),2)</f>
        <v/>
      </c>
      <c r="D72" s="24">
        <f>Transactions!J72</f>
        <v/>
      </c>
      <c r="E72" s="24">
        <f>Transactions!I72</f>
        <v/>
      </c>
      <c r="F72" s="24">
        <f>Transactions!L72&amp;" p."&amp;Transactions!M72&amp;" line "&amp;Transactions!N72</f>
        <v/>
      </c>
    </row>
    <row r="73">
      <c r="A73" s="23">
        <f>Transactions!B73</f>
        <v/>
      </c>
      <c r="B73" s="24">
        <f>Transactions!C73</f>
        <v/>
      </c>
      <c r="C73" s="25">
        <f>ROUND(N(Transactions!E73)-N(Transactions!D73),2)</f>
        <v/>
      </c>
      <c r="D73" s="24">
        <f>Transactions!J73</f>
        <v/>
      </c>
      <c r="E73" s="24">
        <f>Transactions!I73</f>
        <v/>
      </c>
      <c r="F73" s="24">
        <f>Transactions!L73&amp;" p."&amp;Transactions!M73&amp;" line "&amp;Transactions!N73</f>
        <v/>
      </c>
    </row>
    <row r="74">
      <c r="A74" s="23">
        <f>Transactions!B74</f>
        <v/>
      </c>
      <c r="B74" s="24">
        <f>Transactions!C74</f>
        <v/>
      </c>
      <c r="C74" s="25">
        <f>ROUND(N(Transactions!E74)-N(Transactions!D74),2)</f>
        <v/>
      </c>
      <c r="D74" s="24">
        <f>Transactions!J74</f>
        <v/>
      </c>
      <c r="E74" s="24">
        <f>Transactions!I74</f>
        <v/>
      </c>
      <c r="F74" s="24">
        <f>Transactions!L74&amp;" p."&amp;Transactions!M74&amp;" line "&amp;Transactions!N74</f>
        <v/>
      </c>
    </row>
    <row r="75">
      <c r="A75" s="23">
        <f>Transactions!B75</f>
        <v/>
      </c>
      <c r="B75" s="24">
        <f>Transactions!C75</f>
        <v/>
      </c>
      <c r="C75" s="25">
        <f>ROUND(N(Transactions!E75)-N(Transactions!D75),2)</f>
        <v/>
      </c>
      <c r="D75" s="24">
        <f>Transactions!J75</f>
        <v/>
      </c>
      <c r="E75" s="24">
        <f>Transactions!I75</f>
        <v/>
      </c>
      <c r="F75" s="24">
        <f>Transactions!L75&amp;" p."&amp;Transactions!M75&amp;" line "&amp;Transactions!N75</f>
        <v/>
      </c>
    </row>
    <row r="76">
      <c r="A76" s="23">
        <f>Transactions!B76</f>
        <v/>
      </c>
      <c r="B76" s="24">
        <f>Transactions!C76</f>
        <v/>
      </c>
      <c r="C76" s="25">
        <f>ROUND(N(Transactions!E76)-N(Transactions!D76),2)</f>
        <v/>
      </c>
      <c r="D76" s="24">
        <f>Transactions!J76</f>
        <v/>
      </c>
      <c r="E76" s="24">
        <f>Transactions!I76</f>
        <v/>
      </c>
      <c r="F76" s="24">
        <f>Transactions!L76&amp;" p."&amp;Transactions!M76&amp;" line "&amp;Transactions!N76</f>
        <v/>
      </c>
    </row>
    <row r="77">
      <c r="A77" s="23">
        <f>Transactions!B77</f>
        <v/>
      </c>
      <c r="B77" s="24">
        <f>Transactions!C77</f>
        <v/>
      </c>
      <c r="C77" s="25">
        <f>ROUND(N(Transactions!E77)-N(Transactions!D77),2)</f>
        <v/>
      </c>
      <c r="D77" s="24">
        <f>Transactions!J77</f>
        <v/>
      </c>
      <c r="E77" s="24">
        <f>Transactions!I77</f>
        <v/>
      </c>
      <c r="F77" s="24">
        <f>Transactions!L77&amp;" p."&amp;Transactions!M77&amp;" line "&amp;Transactions!N77</f>
        <v/>
      </c>
    </row>
    <row r="78">
      <c r="A78" s="23">
        <f>Transactions!B78</f>
        <v/>
      </c>
      <c r="B78" s="24">
        <f>Transactions!C78</f>
        <v/>
      </c>
      <c r="C78" s="25">
        <f>ROUND(N(Transactions!E78)-N(Transactions!D78),2)</f>
        <v/>
      </c>
      <c r="D78" s="24">
        <f>Transactions!J78</f>
        <v/>
      </c>
      <c r="E78" s="24">
        <f>Transactions!I78</f>
        <v/>
      </c>
      <c r="F78" s="24">
        <f>Transactions!L78&amp;" p."&amp;Transactions!M78&amp;" line "&amp;Transactions!N78</f>
        <v/>
      </c>
    </row>
    <row r="79">
      <c r="A79" s="23">
        <f>Transactions!B79</f>
        <v/>
      </c>
      <c r="B79" s="24">
        <f>Transactions!C79</f>
        <v/>
      </c>
      <c r="C79" s="25">
        <f>ROUND(N(Transactions!E79)-N(Transactions!D79),2)</f>
        <v/>
      </c>
      <c r="D79" s="24">
        <f>Transactions!J79</f>
        <v/>
      </c>
      <c r="E79" s="24">
        <f>Transactions!I79</f>
        <v/>
      </c>
      <c r="F79" s="24">
        <f>Transactions!L79&amp;" p."&amp;Transactions!M79&amp;" line "&amp;Transactions!N79</f>
        <v/>
      </c>
    </row>
    <row r="80">
      <c r="A80" s="23">
        <f>Transactions!B80</f>
        <v/>
      </c>
      <c r="B80" s="24">
        <f>Transactions!C80</f>
        <v/>
      </c>
      <c r="C80" s="25">
        <f>ROUND(N(Transactions!E80)-N(Transactions!D80),2)</f>
        <v/>
      </c>
      <c r="D80" s="24">
        <f>Transactions!J80</f>
        <v/>
      </c>
      <c r="E80" s="24">
        <f>Transactions!I80</f>
        <v/>
      </c>
      <c r="F80" s="24">
        <f>Transactions!L80&amp;" p."&amp;Transactions!M80&amp;" line "&amp;Transactions!N80</f>
        <v/>
      </c>
    </row>
    <row r="81">
      <c r="A81" s="23">
        <f>Transactions!B81</f>
        <v/>
      </c>
      <c r="B81" s="24">
        <f>Transactions!C81</f>
        <v/>
      </c>
      <c r="C81" s="25">
        <f>ROUND(N(Transactions!E81)-N(Transactions!D81),2)</f>
        <v/>
      </c>
      <c r="D81" s="24">
        <f>Transactions!J81</f>
        <v/>
      </c>
      <c r="E81" s="24">
        <f>Transactions!I81</f>
        <v/>
      </c>
      <c r="F81" s="24">
        <f>Transactions!L81&amp;" p."&amp;Transactions!M81&amp;" line "&amp;Transactions!N81</f>
        <v/>
      </c>
    </row>
    <row r="82">
      <c r="A82" s="23">
        <f>Transactions!B82</f>
        <v/>
      </c>
      <c r="B82" s="24">
        <f>Transactions!C82</f>
        <v/>
      </c>
      <c r="C82" s="25">
        <f>ROUND(N(Transactions!E82)-N(Transactions!D82),2)</f>
        <v/>
      </c>
      <c r="D82" s="24">
        <f>Transactions!J82</f>
        <v/>
      </c>
      <c r="E82" s="24">
        <f>Transactions!I82</f>
        <v/>
      </c>
      <c r="F82" s="24">
        <f>Transactions!L82&amp;" p."&amp;Transactions!M82&amp;" line "&amp;Transactions!N82</f>
        <v/>
      </c>
    </row>
    <row r="83">
      <c r="A83" s="23">
        <f>Transactions!B83</f>
        <v/>
      </c>
      <c r="B83" s="24">
        <f>Transactions!C83</f>
        <v/>
      </c>
      <c r="C83" s="25">
        <f>ROUND(N(Transactions!E83)-N(Transactions!D83),2)</f>
        <v/>
      </c>
      <c r="D83" s="24">
        <f>Transactions!J83</f>
        <v/>
      </c>
      <c r="E83" s="24">
        <f>Transactions!I83</f>
        <v/>
      </c>
      <c r="F83" s="24">
        <f>Transactions!L83&amp;" p."&amp;Transactions!M83&amp;" line "&amp;Transactions!N83</f>
        <v/>
      </c>
    </row>
    <row r="84">
      <c r="A84" s="23">
        <f>Transactions!B84</f>
        <v/>
      </c>
      <c r="B84" s="24">
        <f>Transactions!C84</f>
        <v/>
      </c>
      <c r="C84" s="25">
        <f>ROUND(N(Transactions!E84)-N(Transactions!D84),2)</f>
        <v/>
      </c>
      <c r="D84" s="24">
        <f>Transactions!J84</f>
        <v/>
      </c>
      <c r="E84" s="24">
        <f>Transactions!I84</f>
        <v/>
      </c>
      <c r="F84" s="24">
        <f>Transactions!L84&amp;" p."&amp;Transactions!M84&amp;" line "&amp;Transactions!N84</f>
        <v/>
      </c>
    </row>
    <row r="85">
      <c r="A85" s="23">
        <f>Transactions!B85</f>
        <v/>
      </c>
      <c r="B85" s="24">
        <f>Transactions!C85</f>
        <v/>
      </c>
      <c r="C85" s="25">
        <f>ROUND(N(Transactions!E85)-N(Transactions!D85),2)</f>
        <v/>
      </c>
      <c r="D85" s="24">
        <f>Transactions!J85</f>
        <v/>
      </c>
      <c r="E85" s="24">
        <f>Transactions!I85</f>
        <v/>
      </c>
      <c r="F85" s="24">
        <f>Transactions!L85&amp;" p."&amp;Transactions!M85&amp;" line "&amp;Transactions!N85</f>
        <v/>
      </c>
    </row>
    <row r="86">
      <c r="A86" s="23">
        <f>Transactions!B86</f>
        <v/>
      </c>
      <c r="B86" s="24">
        <f>Transactions!C86</f>
        <v/>
      </c>
      <c r="C86" s="25">
        <f>ROUND(N(Transactions!E86)-N(Transactions!D86),2)</f>
        <v/>
      </c>
      <c r="D86" s="24">
        <f>Transactions!J86</f>
        <v/>
      </c>
      <c r="E86" s="24">
        <f>Transactions!I86</f>
        <v/>
      </c>
      <c r="F86" s="24">
        <f>Transactions!L86&amp;" p."&amp;Transactions!M86&amp;" line "&amp;Transactions!N86</f>
        <v/>
      </c>
    </row>
    <row r="87">
      <c r="A87" s="23">
        <f>Transactions!B87</f>
        <v/>
      </c>
      <c r="B87" s="24">
        <f>Transactions!C87</f>
        <v/>
      </c>
      <c r="C87" s="25">
        <f>ROUND(N(Transactions!E87)-N(Transactions!D87),2)</f>
        <v/>
      </c>
      <c r="D87" s="24">
        <f>Transactions!J87</f>
        <v/>
      </c>
      <c r="E87" s="24">
        <f>Transactions!I87</f>
        <v/>
      </c>
      <c r="F87" s="24">
        <f>Transactions!L87&amp;" p."&amp;Transactions!M87&amp;" line "&amp;Transactions!N87</f>
        <v/>
      </c>
    </row>
    <row r="88">
      <c r="A88" s="23">
        <f>Transactions!B88</f>
        <v/>
      </c>
      <c r="B88" s="24">
        <f>Transactions!C88</f>
        <v/>
      </c>
      <c r="C88" s="25">
        <f>ROUND(N(Transactions!E88)-N(Transactions!D88),2)</f>
        <v/>
      </c>
      <c r="D88" s="24">
        <f>Transactions!J88</f>
        <v/>
      </c>
      <c r="E88" s="24">
        <f>Transactions!I88</f>
        <v/>
      </c>
      <c r="F88" s="24">
        <f>Transactions!L88&amp;" p."&amp;Transactions!M88&amp;" line "&amp;Transactions!N88</f>
        <v/>
      </c>
    </row>
    <row r="89">
      <c r="A89" s="23">
        <f>Transactions!B89</f>
        <v/>
      </c>
      <c r="B89" s="24">
        <f>Transactions!C89</f>
        <v/>
      </c>
      <c r="C89" s="25">
        <f>ROUND(N(Transactions!E89)-N(Transactions!D89),2)</f>
        <v/>
      </c>
      <c r="D89" s="24">
        <f>Transactions!J89</f>
        <v/>
      </c>
      <c r="E89" s="24">
        <f>Transactions!I89</f>
        <v/>
      </c>
      <c r="F89" s="24">
        <f>Transactions!L89&amp;" p."&amp;Transactions!M89&amp;" line "&amp;Transactions!N89</f>
        <v/>
      </c>
    </row>
    <row r="90">
      <c r="A90" s="23">
        <f>Transactions!B90</f>
        <v/>
      </c>
      <c r="B90" s="24">
        <f>Transactions!C90</f>
        <v/>
      </c>
      <c r="C90" s="25">
        <f>ROUND(N(Transactions!E90)-N(Transactions!D90),2)</f>
        <v/>
      </c>
      <c r="D90" s="24">
        <f>Transactions!J90</f>
        <v/>
      </c>
      <c r="E90" s="24">
        <f>Transactions!I90</f>
        <v/>
      </c>
      <c r="F90" s="24">
        <f>Transactions!L90&amp;" p."&amp;Transactions!M90&amp;" line "&amp;Transactions!N90</f>
        <v/>
      </c>
    </row>
    <row r="91">
      <c r="A91" s="23">
        <f>Transactions!B91</f>
        <v/>
      </c>
      <c r="B91" s="24">
        <f>Transactions!C91</f>
        <v/>
      </c>
      <c r="C91" s="25">
        <f>ROUND(N(Transactions!E91)-N(Transactions!D91),2)</f>
        <v/>
      </c>
      <c r="D91" s="24">
        <f>Transactions!J91</f>
        <v/>
      </c>
      <c r="E91" s="24">
        <f>Transactions!I91</f>
        <v/>
      </c>
      <c r="F91" s="24">
        <f>Transactions!L91&amp;" p."&amp;Transactions!M91&amp;" line "&amp;Transactions!N91</f>
        <v/>
      </c>
    </row>
    <row r="92">
      <c r="A92" s="23">
        <f>Transactions!B92</f>
        <v/>
      </c>
      <c r="B92" s="24">
        <f>Transactions!C92</f>
        <v/>
      </c>
      <c r="C92" s="25">
        <f>ROUND(N(Transactions!E92)-N(Transactions!D92),2)</f>
        <v/>
      </c>
      <c r="D92" s="24">
        <f>Transactions!J92</f>
        <v/>
      </c>
      <c r="E92" s="24">
        <f>Transactions!I92</f>
        <v/>
      </c>
      <c r="F92" s="24">
        <f>Transactions!L92&amp;" p."&amp;Transactions!M92&amp;" line "&amp;Transactions!N92</f>
        <v/>
      </c>
    </row>
    <row r="93">
      <c r="A93" s="23">
        <f>Transactions!B93</f>
        <v/>
      </c>
      <c r="B93" s="24">
        <f>Transactions!C93</f>
        <v/>
      </c>
      <c r="C93" s="25">
        <f>ROUND(N(Transactions!E93)-N(Transactions!D93),2)</f>
        <v/>
      </c>
      <c r="D93" s="24">
        <f>Transactions!J93</f>
        <v/>
      </c>
      <c r="E93" s="24">
        <f>Transactions!I93</f>
        <v/>
      </c>
      <c r="F93" s="24">
        <f>Transactions!L93&amp;" p."&amp;Transactions!M93&amp;" line "&amp;Transactions!N93</f>
        <v/>
      </c>
    </row>
    <row r="94">
      <c r="A94" s="23">
        <f>Transactions!B94</f>
        <v/>
      </c>
      <c r="B94" s="24">
        <f>Transactions!C94</f>
        <v/>
      </c>
      <c r="C94" s="25">
        <f>ROUND(N(Transactions!E94)-N(Transactions!D94),2)</f>
        <v/>
      </c>
      <c r="D94" s="24">
        <f>Transactions!J94</f>
        <v/>
      </c>
      <c r="E94" s="24">
        <f>Transactions!I94</f>
        <v/>
      </c>
      <c r="F94" s="24">
        <f>Transactions!L94&amp;" p."&amp;Transactions!M94&amp;" line "&amp;Transactions!N94</f>
        <v/>
      </c>
    </row>
    <row r="95">
      <c r="A95" s="23">
        <f>Transactions!B95</f>
        <v/>
      </c>
      <c r="B95" s="24">
        <f>Transactions!C95</f>
        <v/>
      </c>
      <c r="C95" s="25">
        <f>ROUND(N(Transactions!E95)-N(Transactions!D95),2)</f>
        <v/>
      </c>
      <c r="D95" s="24">
        <f>Transactions!J95</f>
        <v/>
      </c>
      <c r="E95" s="24">
        <f>Transactions!I95</f>
        <v/>
      </c>
      <c r="F95" s="24">
        <f>Transactions!L95&amp;" p."&amp;Transactions!M95&amp;" line "&amp;Transactions!N95</f>
        <v/>
      </c>
    </row>
    <row r="96">
      <c r="A96" s="23">
        <f>Transactions!B96</f>
        <v/>
      </c>
      <c r="B96" s="24">
        <f>Transactions!C96</f>
        <v/>
      </c>
      <c r="C96" s="25">
        <f>ROUND(N(Transactions!E96)-N(Transactions!D96),2)</f>
        <v/>
      </c>
      <c r="D96" s="24">
        <f>Transactions!J96</f>
        <v/>
      </c>
      <c r="E96" s="24">
        <f>Transactions!I96</f>
        <v/>
      </c>
      <c r="F96" s="24">
        <f>Transactions!L96&amp;" p."&amp;Transactions!M96&amp;" line "&amp;Transactions!N96</f>
        <v/>
      </c>
    </row>
    <row r="97">
      <c r="A97" s="23">
        <f>Transactions!B97</f>
        <v/>
      </c>
      <c r="B97" s="24">
        <f>Transactions!C97</f>
        <v/>
      </c>
      <c r="C97" s="25">
        <f>ROUND(N(Transactions!E97)-N(Transactions!D97),2)</f>
        <v/>
      </c>
      <c r="D97" s="24">
        <f>Transactions!J97</f>
        <v/>
      </c>
      <c r="E97" s="24">
        <f>Transactions!I97</f>
        <v/>
      </c>
      <c r="F97" s="24">
        <f>Transactions!L97&amp;" p."&amp;Transactions!M97&amp;" line "&amp;Transactions!N97</f>
        <v/>
      </c>
    </row>
    <row r="98">
      <c r="A98" s="23">
        <f>Transactions!B98</f>
        <v/>
      </c>
      <c r="B98" s="24">
        <f>Transactions!C98</f>
        <v/>
      </c>
      <c r="C98" s="25">
        <f>ROUND(N(Transactions!E98)-N(Transactions!D98),2)</f>
        <v/>
      </c>
      <c r="D98" s="24">
        <f>Transactions!J98</f>
        <v/>
      </c>
      <c r="E98" s="24">
        <f>Transactions!I98</f>
        <v/>
      </c>
      <c r="F98" s="24">
        <f>Transactions!L98&amp;" p."&amp;Transactions!M98&amp;" line "&amp;Transactions!N98</f>
        <v/>
      </c>
    </row>
    <row r="99">
      <c r="A99" s="23">
        <f>Transactions!B99</f>
        <v/>
      </c>
      <c r="B99" s="24">
        <f>Transactions!C99</f>
        <v/>
      </c>
      <c r="C99" s="25">
        <f>ROUND(N(Transactions!E99)-N(Transactions!D99),2)</f>
        <v/>
      </c>
      <c r="D99" s="24">
        <f>Transactions!J99</f>
        <v/>
      </c>
      <c r="E99" s="24">
        <f>Transactions!I99</f>
        <v/>
      </c>
      <c r="F99" s="24">
        <f>Transactions!L99&amp;" p."&amp;Transactions!M99&amp;" line "&amp;Transactions!N99</f>
        <v/>
      </c>
    </row>
    <row r="100">
      <c r="A100" s="23">
        <f>Transactions!B100</f>
        <v/>
      </c>
      <c r="B100" s="24">
        <f>Transactions!C100</f>
        <v/>
      </c>
      <c r="C100" s="25">
        <f>ROUND(N(Transactions!E100)-N(Transactions!D100),2)</f>
        <v/>
      </c>
      <c r="D100" s="24">
        <f>Transactions!J100</f>
        <v/>
      </c>
      <c r="E100" s="24">
        <f>Transactions!I100</f>
        <v/>
      </c>
      <c r="F100" s="24">
        <f>Transactions!L100&amp;" p."&amp;Transactions!M100&amp;" line "&amp;Transactions!N100</f>
        <v/>
      </c>
    </row>
    <row r="101">
      <c r="A101" s="23">
        <f>Transactions!B101</f>
        <v/>
      </c>
      <c r="B101" s="24">
        <f>Transactions!C101</f>
        <v/>
      </c>
      <c r="C101" s="25">
        <f>ROUND(N(Transactions!E101)-N(Transactions!D101),2)</f>
        <v/>
      </c>
      <c r="D101" s="24">
        <f>Transactions!J101</f>
        <v/>
      </c>
      <c r="E101" s="24">
        <f>Transactions!I101</f>
        <v/>
      </c>
      <c r="F101" s="24">
        <f>Transactions!L101&amp;" p."&amp;Transactions!M101&amp;" line "&amp;Transactions!N101</f>
        <v/>
      </c>
    </row>
    <row r="102">
      <c r="A102" s="23">
        <f>Transactions!B102</f>
        <v/>
      </c>
      <c r="B102" s="24">
        <f>Transactions!C102</f>
        <v/>
      </c>
      <c r="C102" s="25">
        <f>ROUND(N(Transactions!E102)-N(Transactions!D102),2)</f>
        <v/>
      </c>
      <c r="D102" s="24">
        <f>Transactions!J102</f>
        <v/>
      </c>
      <c r="E102" s="24">
        <f>Transactions!I102</f>
        <v/>
      </c>
      <c r="F102" s="24">
        <f>Transactions!L102&amp;" p."&amp;Transactions!M102&amp;" line "&amp;Transactions!N102</f>
        <v/>
      </c>
    </row>
    <row r="103">
      <c r="A103" s="23">
        <f>Transactions!B103</f>
        <v/>
      </c>
      <c r="B103" s="24">
        <f>Transactions!C103</f>
        <v/>
      </c>
      <c r="C103" s="25">
        <f>ROUND(N(Transactions!E103)-N(Transactions!D103),2)</f>
        <v/>
      </c>
      <c r="D103" s="24">
        <f>Transactions!J103</f>
        <v/>
      </c>
      <c r="E103" s="24">
        <f>Transactions!I103</f>
        <v/>
      </c>
      <c r="F103" s="24">
        <f>Transactions!L103&amp;" p."&amp;Transactions!M103&amp;" line "&amp;Transactions!N103</f>
        <v/>
      </c>
    </row>
    <row r="104">
      <c r="A104" s="23">
        <f>Transactions!B104</f>
        <v/>
      </c>
      <c r="B104" s="24">
        <f>Transactions!C104</f>
        <v/>
      </c>
      <c r="C104" s="25">
        <f>ROUND(N(Transactions!E104)-N(Transactions!D104),2)</f>
        <v/>
      </c>
      <c r="D104" s="24">
        <f>Transactions!J104</f>
        <v/>
      </c>
      <c r="E104" s="24">
        <f>Transactions!I104</f>
        <v/>
      </c>
      <c r="F104" s="24">
        <f>Transactions!L104&amp;" p."&amp;Transactions!M104&amp;" line "&amp;Transactions!N104</f>
        <v/>
      </c>
    </row>
    <row r="105">
      <c r="A105" s="23">
        <f>Transactions!B105</f>
        <v/>
      </c>
      <c r="B105" s="24">
        <f>Transactions!C105</f>
        <v/>
      </c>
      <c r="C105" s="25">
        <f>ROUND(N(Transactions!E105)-N(Transactions!D105),2)</f>
        <v/>
      </c>
      <c r="D105" s="24">
        <f>Transactions!J105</f>
        <v/>
      </c>
      <c r="E105" s="24">
        <f>Transactions!I105</f>
        <v/>
      </c>
      <c r="F105" s="24">
        <f>Transactions!L105&amp;" p."&amp;Transactions!M105&amp;" line "&amp;Transactions!N105</f>
        <v/>
      </c>
    </row>
    <row r="106">
      <c r="A106" s="23">
        <f>Transactions!B106</f>
        <v/>
      </c>
      <c r="B106" s="24">
        <f>Transactions!C106</f>
        <v/>
      </c>
      <c r="C106" s="25">
        <f>ROUND(N(Transactions!E106)-N(Transactions!D106),2)</f>
        <v/>
      </c>
      <c r="D106" s="24">
        <f>Transactions!J106</f>
        <v/>
      </c>
      <c r="E106" s="24">
        <f>Transactions!I106</f>
        <v/>
      </c>
      <c r="F106" s="24">
        <f>Transactions!L106&amp;" p."&amp;Transactions!M106&amp;" line "&amp;Transactions!N106</f>
        <v/>
      </c>
    </row>
    <row r="107">
      <c r="A107" s="23">
        <f>Transactions!B107</f>
        <v/>
      </c>
      <c r="B107" s="24">
        <f>Transactions!C107</f>
        <v/>
      </c>
      <c r="C107" s="25">
        <f>ROUND(N(Transactions!E107)-N(Transactions!D107),2)</f>
        <v/>
      </c>
      <c r="D107" s="24">
        <f>Transactions!J107</f>
        <v/>
      </c>
      <c r="E107" s="24">
        <f>Transactions!I107</f>
        <v/>
      </c>
      <c r="F107" s="24">
        <f>Transactions!L107&amp;" p."&amp;Transactions!M107&amp;" line "&amp;Transactions!N107</f>
        <v/>
      </c>
    </row>
    <row r="108">
      <c r="A108" s="23">
        <f>Transactions!B108</f>
        <v/>
      </c>
      <c r="B108" s="24">
        <f>Transactions!C108</f>
        <v/>
      </c>
      <c r="C108" s="25">
        <f>ROUND(N(Transactions!E108)-N(Transactions!D108),2)</f>
        <v/>
      </c>
      <c r="D108" s="24">
        <f>Transactions!J108</f>
        <v/>
      </c>
      <c r="E108" s="24">
        <f>Transactions!I108</f>
        <v/>
      </c>
      <c r="F108" s="24">
        <f>Transactions!L108&amp;" p."&amp;Transactions!M108&amp;" line "&amp;Transactions!N108</f>
        <v/>
      </c>
    </row>
    <row r="109">
      <c r="A109" s="23">
        <f>Transactions!B109</f>
        <v/>
      </c>
      <c r="B109" s="24">
        <f>Transactions!C109</f>
        <v/>
      </c>
      <c r="C109" s="25">
        <f>ROUND(N(Transactions!E109)-N(Transactions!D109),2)</f>
        <v/>
      </c>
      <c r="D109" s="24">
        <f>Transactions!J109</f>
        <v/>
      </c>
      <c r="E109" s="24">
        <f>Transactions!I109</f>
        <v/>
      </c>
      <c r="F109" s="24">
        <f>Transactions!L109&amp;" p."&amp;Transactions!M109&amp;" line "&amp;Transactions!N109</f>
        <v/>
      </c>
    </row>
    <row r="110">
      <c r="A110" s="23">
        <f>Transactions!B110</f>
        <v/>
      </c>
      <c r="B110" s="24">
        <f>Transactions!C110</f>
        <v/>
      </c>
      <c r="C110" s="25">
        <f>ROUND(N(Transactions!E110)-N(Transactions!D110),2)</f>
        <v/>
      </c>
      <c r="D110" s="24">
        <f>Transactions!J110</f>
        <v/>
      </c>
      <c r="E110" s="24">
        <f>Transactions!I110</f>
        <v/>
      </c>
      <c r="F110" s="24">
        <f>Transactions!L110&amp;" p."&amp;Transactions!M110&amp;" line "&amp;Transactions!N110</f>
        <v/>
      </c>
    </row>
    <row r="111">
      <c r="A111" s="23">
        <f>Transactions!B111</f>
        <v/>
      </c>
      <c r="B111" s="24">
        <f>Transactions!C111</f>
        <v/>
      </c>
      <c r="C111" s="25">
        <f>ROUND(N(Transactions!E111)-N(Transactions!D111),2)</f>
        <v/>
      </c>
      <c r="D111" s="24">
        <f>Transactions!J111</f>
        <v/>
      </c>
      <c r="E111" s="24">
        <f>Transactions!I111</f>
        <v/>
      </c>
      <c r="F111" s="24">
        <f>Transactions!L111&amp;" p."&amp;Transactions!M111&amp;" line "&amp;Transactions!N111</f>
        <v/>
      </c>
    </row>
    <row r="112">
      <c r="A112" s="23">
        <f>Transactions!B112</f>
        <v/>
      </c>
      <c r="B112" s="24">
        <f>Transactions!C112</f>
        <v/>
      </c>
      <c r="C112" s="25">
        <f>ROUND(N(Transactions!E112)-N(Transactions!D112),2)</f>
        <v/>
      </c>
      <c r="D112" s="24">
        <f>Transactions!J112</f>
        <v/>
      </c>
      <c r="E112" s="24">
        <f>Transactions!I112</f>
        <v/>
      </c>
      <c r="F112" s="24">
        <f>Transactions!L112&amp;" p."&amp;Transactions!M112&amp;" line "&amp;Transactions!N112</f>
        <v/>
      </c>
    </row>
    <row r="113">
      <c r="A113" s="23">
        <f>Transactions!B113</f>
        <v/>
      </c>
      <c r="B113" s="24">
        <f>Transactions!C113</f>
        <v/>
      </c>
      <c r="C113" s="25">
        <f>ROUND(N(Transactions!E113)-N(Transactions!D113),2)</f>
        <v/>
      </c>
      <c r="D113" s="24">
        <f>Transactions!J113</f>
        <v/>
      </c>
      <c r="E113" s="24">
        <f>Transactions!I113</f>
        <v/>
      </c>
      <c r="F113" s="24">
        <f>Transactions!L113&amp;" p."&amp;Transactions!M113&amp;" line "&amp;Transactions!N113</f>
        <v/>
      </c>
    </row>
    <row r="114">
      <c r="A114" s="23">
        <f>Transactions!B114</f>
        <v/>
      </c>
      <c r="B114" s="24">
        <f>Transactions!C114</f>
        <v/>
      </c>
      <c r="C114" s="25">
        <f>ROUND(N(Transactions!E114)-N(Transactions!D114),2)</f>
        <v/>
      </c>
      <c r="D114" s="24">
        <f>Transactions!J114</f>
        <v/>
      </c>
      <c r="E114" s="24">
        <f>Transactions!I114</f>
        <v/>
      </c>
      <c r="F114" s="24">
        <f>Transactions!L114&amp;" p."&amp;Transactions!M114&amp;" line "&amp;Transactions!N114</f>
        <v/>
      </c>
    </row>
    <row r="115">
      <c r="A115" s="23">
        <f>Transactions!B115</f>
        <v/>
      </c>
      <c r="B115" s="24">
        <f>Transactions!C115</f>
        <v/>
      </c>
      <c r="C115" s="25">
        <f>ROUND(N(Transactions!E115)-N(Transactions!D115),2)</f>
        <v/>
      </c>
      <c r="D115" s="24">
        <f>Transactions!J115</f>
        <v/>
      </c>
      <c r="E115" s="24">
        <f>Transactions!I115</f>
        <v/>
      </c>
      <c r="F115" s="24">
        <f>Transactions!L115&amp;" p."&amp;Transactions!M115&amp;" line "&amp;Transactions!N115</f>
        <v/>
      </c>
    </row>
    <row r="116">
      <c r="A116" s="23">
        <f>Transactions!B116</f>
        <v/>
      </c>
      <c r="B116" s="24">
        <f>Transactions!C116</f>
        <v/>
      </c>
      <c r="C116" s="25">
        <f>ROUND(N(Transactions!E116)-N(Transactions!D116),2)</f>
        <v/>
      </c>
      <c r="D116" s="24">
        <f>Transactions!J116</f>
        <v/>
      </c>
      <c r="E116" s="24">
        <f>Transactions!I116</f>
        <v/>
      </c>
      <c r="F116" s="24">
        <f>Transactions!L116&amp;" p."&amp;Transactions!M116&amp;" line "&amp;Transactions!N116</f>
        <v/>
      </c>
    </row>
    <row r="117">
      <c r="A117" s="23">
        <f>Transactions!B117</f>
        <v/>
      </c>
      <c r="B117" s="24">
        <f>Transactions!C117</f>
        <v/>
      </c>
      <c r="C117" s="25">
        <f>ROUND(N(Transactions!E117)-N(Transactions!D117),2)</f>
        <v/>
      </c>
      <c r="D117" s="24">
        <f>Transactions!J117</f>
        <v/>
      </c>
      <c r="E117" s="24">
        <f>Transactions!I117</f>
        <v/>
      </c>
      <c r="F117" s="24">
        <f>Transactions!L117&amp;" p."&amp;Transactions!M117&amp;" line "&amp;Transactions!N117</f>
        <v/>
      </c>
    </row>
    <row r="118">
      <c r="A118" s="23">
        <f>Transactions!B118</f>
        <v/>
      </c>
      <c r="B118" s="24">
        <f>Transactions!C118</f>
        <v/>
      </c>
      <c r="C118" s="25">
        <f>ROUND(N(Transactions!E118)-N(Transactions!D118),2)</f>
        <v/>
      </c>
      <c r="D118" s="24">
        <f>Transactions!J118</f>
        <v/>
      </c>
      <c r="E118" s="24">
        <f>Transactions!I118</f>
        <v/>
      </c>
      <c r="F118" s="24">
        <f>Transactions!L118&amp;" p."&amp;Transactions!M118&amp;" line "&amp;Transactions!N118</f>
        <v/>
      </c>
    </row>
    <row r="119">
      <c r="A119" s="23">
        <f>Transactions!B119</f>
        <v/>
      </c>
      <c r="B119" s="24">
        <f>Transactions!C119</f>
        <v/>
      </c>
      <c r="C119" s="25">
        <f>ROUND(N(Transactions!E119)-N(Transactions!D119),2)</f>
        <v/>
      </c>
      <c r="D119" s="24">
        <f>Transactions!J119</f>
        <v/>
      </c>
      <c r="E119" s="24">
        <f>Transactions!I119</f>
        <v/>
      </c>
      <c r="F119" s="24">
        <f>Transactions!L119&amp;" p."&amp;Transactions!M119&amp;" line "&amp;Transactions!N119</f>
        <v/>
      </c>
    </row>
    <row r="120">
      <c r="A120" s="23">
        <f>Transactions!B120</f>
        <v/>
      </c>
      <c r="B120" s="24">
        <f>Transactions!C120</f>
        <v/>
      </c>
      <c r="C120" s="25">
        <f>ROUND(N(Transactions!E120)-N(Transactions!D120),2)</f>
        <v/>
      </c>
      <c r="D120" s="24">
        <f>Transactions!J120</f>
        <v/>
      </c>
      <c r="E120" s="24">
        <f>Transactions!I120</f>
        <v/>
      </c>
      <c r="F120" s="24">
        <f>Transactions!L120&amp;" p."&amp;Transactions!M120&amp;" line "&amp;Transactions!N120</f>
        <v/>
      </c>
    </row>
    <row r="121">
      <c r="A121" s="23">
        <f>Transactions!B121</f>
        <v/>
      </c>
      <c r="B121" s="24">
        <f>Transactions!C121</f>
        <v/>
      </c>
      <c r="C121" s="25">
        <f>ROUND(N(Transactions!E121)-N(Transactions!D121),2)</f>
        <v/>
      </c>
      <c r="D121" s="24">
        <f>Transactions!J121</f>
        <v/>
      </c>
      <c r="E121" s="24">
        <f>Transactions!I121</f>
        <v/>
      </c>
      <c r="F121" s="24">
        <f>Transactions!L121&amp;" p."&amp;Transactions!M121&amp;" line "&amp;Transactions!N121</f>
        <v/>
      </c>
    </row>
    <row r="122">
      <c r="A122" s="23">
        <f>Transactions!B122</f>
        <v/>
      </c>
      <c r="B122" s="24">
        <f>Transactions!C122</f>
        <v/>
      </c>
      <c r="C122" s="25">
        <f>ROUND(N(Transactions!E122)-N(Transactions!D122),2)</f>
        <v/>
      </c>
      <c r="D122" s="24">
        <f>Transactions!J122</f>
        <v/>
      </c>
      <c r="E122" s="24">
        <f>Transactions!I122</f>
        <v/>
      </c>
      <c r="F122" s="24">
        <f>Transactions!L122&amp;" p."&amp;Transactions!M122&amp;" line "&amp;Transactions!N122</f>
        <v/>
      </c>
    </row>
    <row r="123">
      <c r="A123" s="23">
        <f>Transactions!B123</f>
        <v/>
      </c>
      <c r="B123" s="24">
        <f>Transactions!C123</f>
        <v/>
      </c>
      <c r="C123" s="25">
        <f>ROUND(N(Transactions!E123)-N(Transactions!D123),2)</f>
        <v/>
      </c>
      <c r="D123" s="24">
        <f>Transactions!J123</f>
        <v/>
      </c>
      <c r="E123" s="24">
        <f>Transactions!I123</f>
        <v/>
      </c>
      <c r="F123" s="24">
        <f>Transactions!L123&amp;" p."&amp;Transactions!M123&amp;" line "&amp;Transactions!N123</f>
        <v/>
      </c>
    </row>
    <row r="124">
      <c r="A124" s="23">
        <f>Transactions!B124</f>
        <v/>
      </c>
      <c r="B124" s="24">
        <f>Transactions!C124</f>
        <v/>
      </c>
      <c r="C124" s="25">
        <f>ROUND(N(Transactions!E124)-N(Transactions!D124),2)</f>
        <v/>
      </c>
      <c r="D124" s="24">
        <f>Transactions!J124</f>
        <v/>
      </c>
      <c r="E124" s="24">
        <f>Transactions!I124</f>
        <v/>
      </c>
      <c r="F124" s="24">
        <f>Transactions!L124&amp;" p."&amp;Transactions!M124&amp;" line "&amp;Transactions!N124</f>
        <v/>
      </c>
    </row>
    <row r="125">
      <c r="A125" s="23">
        <f>Transactions!B125</f>
        <v/>
      </c>
      <c r="B125" s="24">
        <f>Transactions!C125</f>
        <v/>
      </c>
      <c r="C125" s="25">
        <f>ROUND(N(Transactions!E125)-N(Transactions!D125),2)</f>
        <v/>
      </c>
      <c r="D125" s="24">
        <f>Transactions!J125</f>
        <v/>
      </c>
      <c r="E125" s="24">
        <f>Transactions!I125</f>
        <v/>
      </c>
      <c r="F125" s="24">
        <f>Transactions!L125&amp;" p."&amp;Transactions!M125&amp;" line "&amp;Transactions!N125</f>
        <v/>
      </c>
    </row>
    <row r="126">
      <c r="A126" s="23">
        <f>Transactions!B126</f>
        <v/>
      </c>
      <c r="B126" s="24">
        <f>Transactions!C126</f>
        <v/>
      </c>
      <c r="C126" s="25">
        <f>ROUND(N(Transactions!E126)-N(Transactions!D126),2)</f>
        <v/>
      </c>
      <c r="D126" s="24">
        <f>Transactions!J126</f>
        <v/>
      </c>
      <c r="E126" s="24">
        <f>Transactions!I126</f>
        <v/>
      </c>
      <c r="F126" s="24">
        <f>Transactions!L126&amp;" p."&amp;Transactions!M126&amp;" line "&amp;Transactions!N126</f>
        <v/>
      </c>
    </row>
    <row r="127">
      <c r="A127" s="23">
        <f>Transactions!B127</f>
        <v/>
      </c>
      <c r="B127" s="24">
        <f>Transactions!C127</f>
        <v/>
      </c>
      <c r="C127" s="25">
        <f>ROUND(N(Transactions!E127)-N(Transactions!D127),2)</f>
        <v/>
      </c>
      <c r="D127" s="24">
        <f>Transactions!J127</f>
        <v/>
      </c>
      <c r="E127" s="24">
        <f>Transactions!I127</f>
        <v/>
      </c>
      <c r="F127" s="24">
        <f>Transactions!L127&amp;" p."&amp;Transactions!M127&amp;" line "&amp;Transactions!N127</f>
        <v/>
      </c>
    </row>
    <row r="128">
      <c r="A128" s="23">
        <f>Transactions!B128</f>
        <v/>
      </c>
      <c r="B128" s="24">
        <f>Transactions!C128</f>
        <v/>
      </c>
      <c r="C128" s="25">
        <f>ROUND(N(Transactions!E128)-N(Transactions!D128),2)</f>
        <v/>
      </c>
      <c r="D128" s="24">
        <f>Transactions!J128</f>
        <v/>
      </c>
      <c r="E128" s="24">
        <f>Transactions!I128</f>
        <v/>
      </c>
      <c r="F128" s="24">
        <f>Transactions!L128&amp;" p."&amp;Transactions!M128&amp;" line "&amp;Transactions!N128</f>
        <v/>
      </c>
    </row>
    <row r="129">
      <c r="A129" s="23">
        <f>Transactions!B129</f>
        <v/>
      </c>
      <c r="B129" s="24">
        <f>Transactions!C129</f>
        <v/>
      </c>
      <c r="C129" s="25">
        <f>ROUND(N(Transactions!E129)-N(Transactions!D129),2)</f>
        <v/>
      </c>
      <c r="D129" s="24">
        <f>Transactions!J129</f>
        <v/>
      </c>
      <c r="E129" s="24">
        <f>Transactions!I129</f>
        <v/>
      </c>
      <c r="F129" s="24">
        <f>Transactions!L129&amp;" p."&amp;Transactions!M129&amp;" line "&amp;Transactions!N129</f>
        <v/>
      </c>
    </row>
    <row r="130">
      <c r="A130" s="23">
        <f>Transactions!B130</f>
        <v/>
      </c>
      <c r="B130" s="24">
        <f>Transactions!C130</f>
        <v/>
      </c>
      <c r="C130" s="25">
        <f>ROUND(N(Transactions!E130)-N(Transactions!D130),2)</f>
        <v/>
      </c>
      <c r="D130" s="24">
        <f>Transactions!J130</f>
        <v/>
      </c>
      <c r="E130" s="24">
        <f>Transactions!I130</f>
        <v/>
      </c>
      <c r="F130" s="24">
        <f>Transactions!L130&amp;" p."&amp;Transactions!M130&amp;" line "&amp;Transactions!N130</f>
        <v/>
      </c>
    </row>
    <row r="131">
      <c r="A131" s="23">
        <f>Transactions!B131</f>
        <v/>
      </c>
      <c r="B131" s="24">
        <f>Transactions!C131</f>
        <v/>
      </c>
      <c r="C131" s="25">
        <f>ROUND(N(Transactions!E131)-N(Transactions!D131),2)</f>
        <v/>
      </c>
      <c r="D131" s="24">
        <f>Transactions!J131</f>
        <v/>
      </c>
      <c r="E131" s="24">
        <f>Transactions!I131</f>
        <v/>
      </c>
      <c r="F131" s="24">
        <f>Transactions!L131&amp;" p."&amp;Transactions!M131&amp;" line "&amp;Transactions!N131</f>
        <v/>
      </c>
    </row>
    <row r="132">
      <c r="A132" s="23">
        <f>Transactions!B132</f>
        <v/>
      </c>
      <c r="B132" s="24">
        <f>Transactions!C132</f>
        <v/>
      </c>
      <c r="C132" s="25">
        <f>ROUND(N(Transactions!E132)-N(Transactions!D132),2)</f>
        <v/>
      </c>
      <c r="D132" s="24">
        <f>Transactions!J132</f>
        <v/>
      </c>
      <c r="E132" s="24">
        <f>Transactions!I132</f>
        <v/>
      </c>
      <c r="F132" s="24">
        <f>Transactions!L132&amp;" p."&amp;Transactions!M132&amp;" line "&amp;Transactions!N132</f>
        <v/>
      </c>
    </row>
    <row r="133">
      <c r="A133" s="23">
        <f>Transactions!B133</f>
        <v/>
      </c>
      <c r="B133" s="24">
        <f>Transactions!C133</f>
        <v/>
      </c>
      <c r="C133" s="25">
        <f>ROUND(N(Transactions!E133)-N(Transactions!D133),2)</f>
        <v/>
      </c>
      <c r="D133" s="24">
        <f>Transactions!J133</f>
        <v/>
      </c>
      <c r="E133" s="24">
        <f>Transactions!I133</f>
        <v/>
      </c>
      <c r="F133" s="24">
        <f>Transactions!L133&amp;" p."&amp;Transactions!M133&amp;" line "&amp;Transactions!N133</f>
        <v/>
      </c>
    </row>
    <row r="134">
      <c r="A134" s="23">
        <f>Transactions!B134</f>
        <v/>
      </c>
      <c r="B134" s="24">
        <f>Transactions!C134</f>
        <v/>
      </c>
      <c r="C134" s="25">
        <f>ROUND(N(Transactions!E134)-N(Transactions!D134),2)</f>
        <v/>
      </c>
      <c r="D134" s="24">
        <f>Transactions!J134</f>
        <v/>
      </c>
      <c r="E134" s="24">
        <f>Transactions!I134</f>
        <v/>
      </c>
      <c r="F134" s="24">
        <f>Transactions!L134&amp;" p."&amp;Transactions!M134&amp;" line "&amp;Transactions!N134</f>
        <v/>
      </c>
    </row>
    <row r="135">
      <c r="A135" s="23">
        <f>Transactions!B135</f>
        <v/>
      </c>
      <c r="B135" s="24">
        <f>Transactions!C135</f>
        <v/>
      </c>
      <c r="C135" s="25">
        <f>ROUND(N(Transactions!E135)-N(Transactions!D135),2)</f>
        <v/>
      </c>
      <c r="D135" s="24">
        <f>Transactions!J135</f>
        <v/>
      </c>
      <c r="E135" s="24">
        <f>Transactions!I135</f>
        <v/>
      </c>
      <c r="F135" s="24">
        <f>Transactions!L135&amp;" p."&amp;Transactions!M135&amp;" line "&amp;Transactions!N135</f>
        <v/>
      </c>
    </row>
    <row r="136">
      <c r="A136" s="23">
        <f>Transactions!B136</f>
        <v/>
      </c>
      <c r="B136" s="24">
        <f>Transactions!C136</f>
        <v/>
      </c>
      <c r="C136" s="25">
        <f>ROUND(N(Transactions!E136)-N(Transactions!D136),2)</f>
        <v/>
      </c>
      <c r="D136" s="24">
        <f>Transactions!J136</f>
        <v/>
      </c>
      <c r="E136" s="24">
        <f>Transactions!I136</f>
        <v/>
      </c>
      <c r="F136" s="24">
        <f>Transactions!L136&amp;" p."&amp;Transactions!M136&amp;" line "&amp;Transactions!N136</f>
        <v/>
      </c>
    </row>
    <row r="137">
      <c r="A137" s="23">
        <f>Transactions!B137</f>
        <v/>
      </c>
      <c r="B137" s="24">
        <f>Transactions!C137</f>
        <v/>
      </c>
      <c r="C137" s="25">
        <f>ROUND(N(Transactions!E137)-N(Transactions!D137),2)</f>
        <v/>
      </c>
      <c r="D137" s="24">
        <f>Transactions!J137</f>
        <v/>
      </c>
      <c r="E137" s="24">
        <f>Transactions!I137</f>
        <v/>
      </c>
      <c r="F137" s="24">
        <f>Transactions!L137&amp;" p."&amp;Transactions!M137&amp;" line "&amp;Transactions!N137</f>
        <v/>
      </c>
    </row>
    <row r="138">
      <c r="A138" s="23">
        <f>Transactions!B138</f>
        <v/>
      </c>
      <c r="B138" s="24">
        <f>Transactions!C138</f>
        <v/>
      </c>
      <c r="C138" s="25">
        <f>ROUND(N(Transactions!E138)-N(Transactions!D138),2)</f>
        <v/>
      </c>
      <c r="D138" s="24">
        <f>Transactions!J138</f>
        <v/>
      </c>
      <c r="E138" s="24">
        <f>Transactions!I138</f>
        <v/>
      </c>
      <c r="F138" s="24">
        <f>Transactions!L138&amp;" p."&amp;Transactions!M138&amp;" line "&amp;Transactions!N138</f>
        <v/>
      </c>
    </row>
    <row r="139">
      <c r="A139" s="23">
        <f>Transactions!B139</f>
        <v/>
      </c>
      <c r="B139" s="24">
        <f>Transactions!C139</f>
        <v/>
      </c>
      <c r="C139" s="25">
        <f>ROUND(N(Transactions!E139)-N(Transactions!D139),2)</f>
        <v/>
      </c>
      <c r="D139" s="24">
        <f>Transactions!J139</f>
        <v/>
      </c>
      <c r="E139" s="24">
        <f>Transactions!I139</f>
        <v/>
      </c>
      <c r="F139" s="24">
        <f>Transactions!L139&amp;" p."&amp;Transactions!M139&amp;" line "&amp;Transactions!N139</f>
        <v/>
      </c>
    </row>
    <row r="140">
      <c r="A140" s="23">
        <f>Transactions!B140</f>
        <v/>
      </c>
      <c r="B140" s="24">
        <f>Transactions!C140</f>
        <v/>
      </c>
      <c r="C140" s="25">
        <f>ROUND(N(Transactions!E140)-N(Transactions!D140),2)</f>
        <v/>
      </c>
      <c r="D140" s="24">
        <f>Transactions!J140</f>
        <v/>
      </c>
      <c r="E140" s="24">
        <f>Transactions!I140</f>
        <v/>
      </c>
      <c r="F140" s="24">
        <f>Transactions!L140&amp;" p."&amp;Transactions!M140&amp;" line "&amp;Transactions!N140</f>
        <v/>
      </c>
    </row>
    <row r="141">
      <c r="A141" s="23">
        <f>Transactions!B141</f>
        <v/>
      </c>
      <c r="B141" s="24">
        <f>Transactions!C141</f>
        <v/>
      </c>
      <c r="C141" s="25">
        <f>ROUND(N(Transactions!E141)-N(Transactions!D141),2)</f>
        <v/>
      </c>
      <c r="D141" s="24">
        <f>Transactions!J141</f>
        <v/>
      </c>
      <c r="E141" s="24">
        <f>Transactions!I141</f>
        <v/>
      </c>
      <c r="F141" s="24">
        <f>Transactions!L141&amp;" p."&amp;Transactions!M141&amp;" line "&amp;Transactions!N141</f>
        <v/>
      </c>
    </row>
    <row r="142">
      <c r="A142" s="23">
        <f>Transactions!B142</f>
        <v/>
      </c>
      <c r="B142" s="24">
        <f>Transactions!C142</f>
        <v/>
      </c>
      <c r="C142" s="25">
        <f>ROUND(N(Transactions!E142)-N(Transactions!D142),2)</f>
        <v/>
      </c>
      <c r="D142" s="24">
        <f>Transactions!J142</f>
        <v/>
      </c>
      <c r="E142" s="24">
        <f>Transactions!I142</f>
        <v/>
      </c>
      <c r="F142" s="24">
        <f>Transactions!L142&amp;" p."&amp;Transactions!M142&amp;" line "&amp;Transactions!N142</f>
        <v/>
      </c>
    </row>
    <row r="143">
      <c r="A143" s="23">
        <f>Transactions!B143</f>
        <v/>
      </c>
      <c r="B143" s="24">
        <f>Transactions!C143</f>
        <v/>
      </c>
      <c r="C143" s="25">
        <f>ROUND(N(Transactions!E143)-N(Transactions!D143),2)</f>
        <v/>
      </c>
      <c r="D143" s="24">
        <f>Transactions!J143</f>
        <v/>
      </c>
      <c r="E143" s="24">
        <f>Transactions!I143</f>
        <v/>
      </c>
      <c r="F143" s="24">
        <f>Transactions!L143&amp;" p."&amp;Transactions!M143&amp;" line "&amp;Transactions!N143</f>
        <v/>
      </c>
    </row>
    <row r="144">
      <c r="A144" s="23">
        <f>Transactions!B144</f>
        <v/>
      </c>
      <c r="B144" s="24">
        <f>Transactions!C144</f>
        <v/>
      </c>
      <c r="C144" s="25">
        <f>ROUND(N(Transactions!E144)-N(Transactions!D144),2)</f>
        <v/>
      </c>
      <c r="D144" s="24">
        <f>Transactions!J144</f>
        <v/>
      </c>
      <c r="E144" s="24">
        <f>Transactions!I144</f>
        <v/>
      </c>
      <c r="F144" s="24">
        <f>Transactions!L144&amp;" p."&amp;Transactions!M144&amp;" line "&amp;Transactions!N144</f>
        <v/>
      </c>
    </row>
    <row r="145">
      <c r="A145" s="23">
        <f>Transactions!B145</f>
        <v/>
      </c>
      <c r="B145" s="24">
        <f>Transactions!C145</f>
        <v/>
      </c>
      <c r="C145" s="25">
        <f>ROUND(N(Transactions!E145)-N(Transactions!D145),2)</f>
        <v/>
      </c>
      <c r="D145" s="24">
        <f>Transactions!J145</f>
        <v/>
      </c>
      <c r="E145" s="24">
        <f>Transactions!I145</f>
        <v/>
      </c>
      <c r="F145" s="24">
        <f>Transactions!L145&amp;" p."&amp;Transactions!M145&amp;" line "&amp;Transactions!N145</f>
        <v/>
      </c>
    </row>
    <row r="146">
      <c r="A146" s="23">
        <f>Transactions!B146</f>
        <v/>
      </c>
      <c r="B146" s="24">
        <f>Transactions!C146</f>
        <v/>
      </c>
      <c r="C146" s="25">
        <f>ROUND(N(Transactions!E146)-N(Transactions!D146),2)</f>
        <v/>
      </c>
      <c r="D146" s="24">
        <f>Transactions!J146</f>
        <v/>
      </c>
      <c r="E146" s="24">
        <f>Transactions!I146</f>
        <v/>
      </c>
      <c r="F146" s="24">
        <f>Transactions!L146&amp;" p."&amp;Transactions!M146&amp;" line "&amp;Transactions!N146</f>
        <v/>
      </c>
    </row>
    <row r="147">
      <c r="A147" s="23">
        <f>Transactions!B147</f>
        <v/>
      </c>
      <c r="B147" s="24">
        <f>Transactions!C147</f>
        <v/>
      </c>
      <c r="C147" s="25">
        <f>ROUND(N(Transactions!E147)-N(Transactions!D147),2)</f>
        <v/>
      </c>
      <c r="D147" s="24">
        <f>Transactions!J147</f>
        <v/>
      </c>
      <c r="E147" s="24">
        <f>Transactions!I147</f>
        <v/>
      </c>
      <c r="F147" s="24">
        <f>Transactions!L147&amp;" p."&amp;Transactions!M147&amp;" line "&amp;Transactions!N147</f>
        <v/>
      </c>
    </row>
    <row r="148">
      <c r="A148" s="23">
        <f>Transactions!B148</f>
        <v/>
      </c>
      <c r="B148" s="24">
        <f>Transactions!C148</f>
        <v/>
      </c>
      <c r="C148" s="25">
        <f>ROUND(N(Transactions!E148)-N(Transactions!D148),2)</f>
        <v/>
      </c>
      <c r="D148" s="24">
        <f>Transactions!J148</f>
        <v/>
      </c>
      <c r="E148" s="24">
        <f>Transactions!I148</f>
        <v/>
      </c>
      <c r="F148" s="24">
        <f>Transactions!L148&amp;" p."&amp;Transactions!M148&amp;" line "&amp;Transactions!N148</f>
        <v/>
      </c>
    </row>
    <row r="149">
      <c r="A149" s="23">
        <f>Transactions!B149</f>
        <v/>
      </c>
      <c r="B149" s="24">
        <f>Transactions!C149</f>
        <v/>
      </c>
      <c r="C149" s="25">
        <f>ROUND(N(Transactions!E149)-N(Transactions!D149),2)</f>
        <v/>
      </c>
      <c r="D149" s="24">
        <f>Transactions!J149</f>
        <v/>
      </c>
      <c r="E149" s="24">
        <f>Transactions!I149</f>
        <v/>
      </c>
      <c r="F149" s="24">
        <f>Transactions!L149&amp;" p."&amp;Transactions!M149&amp;" line "&amp;Transactions!N149</f>
        <v/>
      </c>
    </row>
    <row r="150">
      <c r="A150" s="23">
        <f>Transactions!B150</f>
        <v/>
      </c>
      <c r="B150" s="24">
        <f>Transactions!C150</f>
        <v/>
      </c>
      <c r="C150" s="25">
        <f>ROUND(N(Transactions!E150)-N(Transactions!D150),2)</f>
        <v/>
      </c>
      <c r="D150" s="24">
        <f>Transactions!J150</f>
        <v/>
      </c>
      <c r="E150" s="24">
        <f>Transactions!I150</f>
        <v/>
      </c>
      <c r="F150" s="24">
        <f>Transactions!L150&amp;" p."&amp;Transactions!M150&amp;" line "&amp;Transactions!N150</f>
        <v/>
      </c>
    </row>
    <row r="151">
      <c r="A151" s="23">
        <f>Transactions!B151</f>
        <v/>
      </c>
      <c r="B151" s="24">
        <f>Transactions!C151</f>
        <v/>
      </c>
      <c r="C151" s="25">
        <f>ROUND(N(Transactions!E151)-N(Transactions!D151),2)</f>
        <v/>
      </c>
      <c r="D151" s="24">
        <f>Transactions!J151</f>
        <v/>
      </c>
      <c r="E151" s="24">
        <f>Transactions!I151</f>
        <v/>
      </c>
      <c r="F151" s="24">
        <f>Transactions!L151&amp;" p."&amp;Transactions!M151&amp;" line "&amp;Transactions!N151</f>
        <v/>
      </c>
    </row>
    <row r="152">
      <c r="A152" s="23">
        <f>Transactions!B152</f>
        <v/>
      </c>
      <c r="B152" s="24">
        <f>Transactions!C152</f>
        <v/>
      </c>
      <c r="C152" s="25">
        <f>ROUND(N(Transactions!E152)-N(Transactions!D152),2)</f>
        <v/>
      </c>
      <c r="D152" s="24">
        <f>Transactions!J152</f>
        <v/>
      </c>
      <c r="E152" s="24">
        <f>Transactions!I152</f>
        <v/>
      </c>
      <c r="F152" s="24">
        <f>Transactions!L152&amp;" p."&amp;Transactions!M152&amp;" line "&amp;Transactions!N152</f>
        <v/>
      </c>
    </row>
    <row r="153">
      <c r="A153" s="23">
        <f>Transactions!B153</f>
        <v/>
      </c>
      <c r="B153" s="24">
        <f>Transactions!C153</f>
        <v/>
      </c>
      <c r="C153" s="25">
        <f>ROUND(N(Transactions!E153)-N(Transactions!D153),2)</f>
        <v/>
      </c>
      <c r="D153" s="24">
        <f>Transactions!J153</f>
        <v/>
      </c>
      <c r="E153" s="24">
        <f>Transactions!I153</f>
        <v/>
      </c>
      <c r="F153" s="24">
        <f>Transactions!L153&amp;" p."&amp;Transactions!M153&amp;" line "&amp;Transactions!N153</f>
        <v/>
      </c>
    </row>
    <row r="154">
      <c r="A154" s="23">
        <f>Transactions!B154</f>
        <v/>
      </c>
      <c r="B154" s="24">
        <f>Transactions!C154</f>
        <v/>
      </c>
      <c r="C154" s="25">
        <f>ROUND(N(Transactions!E154)-N(Transactions!D154),2)</f>
        <v/>
      </c>
      <c r="D154" s="24">
        <f>Transactions!J154</f>
        <v/>
      </c>
      <c r="E154" s="24">
        <f>Transactions!I154</f>
        <v/>
      </c>
      <c r="F154" s="24">
        <f>Transactions!L154&amp;" p."&amp;Transactions!M154&amp;" line "&amp;Transactions!N154</f>
        <v/>
      </c>
    </row>
    <row r="155">
      <c r="A155" s="23">
        <f>Transactions!B155</f>
        <v/>
      </c>
      <c r="B155" s="24">
        <f>Transactions!C155</f>
        <v/>
      </c>
      <c r="C155" s="25">
        <f>ROUND(N(Transactions!E155)-N(Transactions!D155),2)</f>
        <v/>
      </c>
      <c r="D155" s="24">
        <f>Transactions!J155</f>
        <v/>
      </c>
      <c r="E155" s="24">
        <f>Transactions!I155</f>
        <v/>
      </c>
      <c r="F155" s="24">
        <f>Transactions!L155&amp;" p."&amp;Transactions!M155&amp;" line "&amp;Transactions!N155</f>
        <v/>
      </c>
    </row>
    <row r="156">
      <c r="A156" s="23">
        <f>Transactions!B156</f>
        <v/>
      </c>
      <c r="B156" s="24">
        <f>Transactions!C156</f>
        <v/>
      </c>
      <c r="C156" s="25">
        <f>ROUND(N(Transactions!E156)-N(Transactions!D156),2)</f>
        <v/>
      </c>
      <c r="D156" s="24">
        <f>Transactions!J156</f>
        <v/>
      </c>
      <c r="E156" s="24">
        <f>Transactions!I156</f>
        <v/>
      </c>
      <c r="F156" s="24">
        <f>Transactions!L156&amp;" p."&amp;Transactions!M156&amp;" line "&amp;Transactions!N156</f>
        <v/>
      </c>
    </row>
    <row r="157">
      <c r="A157" s="23">
        <f>Transactions!B157</f>
        <v/>
      </c>
      <c r="B157" s="24">
        <f>Transactions!C157</f>
        <v/>
      </c>
      <c r="C157" s="25">
        <f>ROUND(N(Transactions!E157)-N(Transactions!D157),2)</f>
        <v/>
      </c>
      <c r="D157" s="24">
        <f>Transactions!J157</f>
        <v/>
      </c>
      <c r="E157" s="24">
        <f>Transactions!I157</f>
        <v/>
      </c>
      <c r="F157" s="24">
        <f>Transactions!L157&amp;" p."&amp;Transactions!M157&amp;" line "&amp;Transactions!N157</f>
        <v/>
      </c>
    </row>
    <row r="158">
      <c r="A158" s="23">
        <f>Transactions!B158</f>
        <v/>
      </c>
      <c r="B158" s="24">
        <f>Transactions!C158</f>
        <v/>
      </c>
      <c r="C158" s="25">
        <f>ROUND(N(Transactions!E158)-N(Transactions!D158),2)</f>
        <v/>
      </c>
      <c r="D158" s="24">
        <f>Transactions!J158</f>
        <v/>
      </c>
      <c r="E158" s="24">
        <f>Transactions!I158</f>
        <v/>
      </c>
      <c r="F158" s="24">
        <f>Transactions!L158&amp;" p."&amp;Transactions!M158&amp;" line "&amp;Transactions!N158</f>
        <v/>
      </c>
    </row>
    <row r="159">
      <c r="A159" s="23">
        <f>Transactions!B159</f>
        <v/>
      </c>
      <c r="B159" s="24">
        <f>Transactions!C159</f>
        <v/>
      </c>
      <c r="C159" s="25">
        <f>ROUND(N(Transactions!E159)-N(Transactions!D159),2)</f>
        <v/>
      </c>
      <c r="D159" s="24">
        <f>Transactions!J159</f>
        <v/>
      </c>
      <c r="E159" s="24">
        <f>Transactions!I159</f>
        <v/>
      </c>
      <c r="F159" s="24">
        <f>Transactions!L159&amp;" p."&amp;Transactions!M159&amp;" line "&amp;Transactions!N159</f>
        <v/>
      </c>
    </row>
    <row r="160">
      <c r="A160" s="23">
        <f>Transactions!B160</f>
        <v/>
      </c>
      <c r="B160" s="24">
        <f>Transactions!C160</f>
        <v/>
      </c>
      <c r="C160" s="25">
        <f>ROUND(N(Transactions!E160)-N(Transactions!D160),2)</f>
        <v/>
      </c>
      <c r="D160" s="24">
        <f>Transactions!J160</f>
        <v/>
      </c>
      <c r="E160" s="24">
        <f>Transactions!I160</f>
        <v/>
      </c>
      <c r="F160" s="24">
        <f>Transactions!L160&amp;" p."&amp;Transactions!M160&amp;" line "&amp;Transactions!N160</f>
        <v/>
      </c>
    </row>
    <row r="161">
      <c r="A161" s="23">
        <f>Transactions!B161</f>
        <v/>
      </c>
      <c r="B161" s="24">
        <f>Transactions!C161</f>
        <v/>
      </c>
      <c r="C161" s="25">
        <f>ROUND(N(Transactions!E161)-N(Transactions!D161),2)</f>
        <v/>
      </c>
      <c r="D161" s="24">
        <f>Transactions!J161</f>
        <v/>
      </c>
      <c r="E161" s="24">
        <f>Transactions!I161</f>
        <v/>
      </c>
      <c r="F161" s="24">
        <f>Transactions!L161&amp;" p."&amp;Transactions!M161&amp;" line "&amp;Transactions!N161</f>
        <v/>
      </c>
    </row>
    <row r="162">
      <c r="A162" s="23">
        <f>Transactions!B162</f>
        <v/>
      </c>
      <c r="B162" s="24">
        <f>Transactions!C162</f>
        <v/>
      </c>
      <c r="C162" s="25">
        <f>ROUND(N(Transactions!E162)-N(Transactions!D162),2)</f>
        <v/>
      </c>
      <c r="D162" s="24">
        <f>Transactions!J162</f>
        <v/>
      </c>
      <c r="E162" s="24">
        <f>Transactions!I162</f>
        <v/>
      </c>
      <c r="F162" s="24">
        <f>Transactions!L162&amp;" p."&amp;Transactions!M162&amp;" line "&amp;Transactions!N162</f>
        <v/>
      </c>
    </row>
    <row r="163">
      <c r="A163" s="23">
        <f>Transactions!B163</f>
        <v/>
      </c>
      <c r="B163" s="24">
        <f>Transactions!C163</f>
        <v/>
      </c>
      <c r="C163" s="25">
        <f>ROUND(N(Transactions!E163)-N(Transactions!D163),2)</f>
        <v/>
      </c>
      <c r="D163" s="24">
        <f>Transactions!J163</f>
        <v/>
      </c>
      <c r="E163" s="24">
        <f>Transactions!I163</f>
        <v/>
      </c>
      <c r="F163" s="24">
        <f>Transactions!L163&amp;" p."&amp;Transactions!M163&amp;" line "&amp;Transactions!N163</f>
        <v/>
      </c>
    </row>
    <row r="164">
      <c r="A164" s="23">
        <f>Transactions!B164</f>
        <v/>
      </c>
      <c r="B164" s="24">
        <f>Transactions!C164</f>
        <v/>
      </c>
      <c r="C164" s="25">
        <f>ROUND(N(Transactions!E164)-N(Transactions!D164),2)</f>
        <v/>
      </c>
      <c r="D164" s="24">
        <f>Transactions!J164</f>
        <v/>
      </c>
      <c r="E164" s="24">
        <f>Transactions!I164</f>
        <v/>
      </c>
      <c r="F164" s="24">
        <f>Transactions!L164&amp;" p."&amp;Transactions!M164&amp;" line "&amp;Transactions!N164</f>
        <v/>
      </c>
    </row>
    <row r="165">
      <c r="A165" s="23">
        <f>Transactions!B165</f>
        <v/>
      </c>
      <c r="B165" s="24">
        <f>Transactions!C165</f>
        <v/>
      </c>
      <c r="C165" s="25">
        <f>ROUND(N(Transactions!E165)-N(Transactions!D165),2)</f>
        <v/>
      </c>
      <c r="D165" s="24">
        <f>Transactions!J165</f>
        <v/>
      </c>
      <c r="E165" s="24">
        <f>Transactions!I165</f>
        <v/>
      </c>
      <c r="F165" s="24">
        <f>Transactions!L165&amp;" p."&amp;Transactions!M165&amp;" line "&amp;Transactions!N165</f>
        <v/>
      </c>
    </row>
    <row r="166">
      <c r="A166" s="23">
        <f>Transactions!B166</f>
        <v/>
      </c>
      <c r="B166" s="24">
        <f>Transactions!C166</f>
        <v/>
      </c>
      <c r="C166" s="25">
        <f>ROUND(N(Transactions!E166)-N(Transactions!D166),2)</f>
        <v/>
      </c>
      <c r="D166" s="24">
        <f>Transactions!J166</f>
        <v/>
      </c>
      <c r="E166" s="24">
        <f>Transactions!I166</f>
        <v/>
      </c>
      <c r="F166" s="24">
        <f>Transactions!L166&amp;" p."&amp;Transactions!M166&amp;" line "&amp;Transactions!N166</f>
        <v/>
      </c>
    </row>
    <row r="167">
      <c r="A167" s="23">
        <f>Transactions!B167</f>
        <v/>
      </c>
      <c r="B167" s="24">
        <f>Transactions!C167</f>
        <v/>
      </c>
      <c r="C167" s="25">
        <f>ROUND(N(Transactions!E167)-N(Transactions!D167),2)</f>
        <v/>
      </c>
      <c r="D167" s="24">
        <f>Transactions!J167</f>
        <v/>
      </c>
      <c r="E167" s="24">
        <f>Transactions!I167</f>
        <v/>
      </c>
      <c r="F167" s="24">
        <f>Transactions!L167&amp;" p."&amp;Transactions!M167&amp;" line "&amp;Transactions!N167</f>
        <v/>
      </c>
    </row>
    <row r="168">
      <c r="A168" s="23">
        <f>Transactions!B168</f>
        <v/>
      </c>
      <c r="B168" s="24">
        <f>Transactions!C168</f>
        <v/>
      </c>
      <c r="C168" s="25">
        <f>ROUND(N(Transactions!E168)-N(Transactions!D168),2)</f>
        <v/>
      </c>
      <c r="D168" s="24">
        <f>Transactions!J168</f>
        <v/>
      </c>
      <c r="E168" s="24">
        <f>Transactions!I168</f>
        <v/>
      </c>
      <c r="F168" s="24">
        <f>Transactions!L168&amp;" p."&amp;Transactions!M168&amp;" line "&amp;Transactions!N168</f>
        <v/>
      </c>
    </row>
    <row r="169">
      <c r="A169" s="23">
        <f>Transactions!B169</f>
        <v/>
      </c>
      <c r="B169" s="24">
        <f>Transactions!C169</f>
        <v/>
      </c>
      <c r="C169" s="25">
        <f>ROUND(N(Transactions!E169)-N(Transactions!D169),2)</f>
        <v/>
      </c>
      <c r="D169" s="24">
        <f>Transactions!J169</f>
        <v/>
      </c>
      <c r="E169" s="24">
        <f>Transactions!I169</f>
        <v/>
      </c>
      <c r="F169" s="24">
        <f>Transactions!L169&amp;" p."&amp;Transactions!M169&amp;" line "&amp;Transactions!N169</f>
        <v/>
      </c>
    </row>
    <row r="170">
      <c r="A170" s="23">
        <f>Transactions!B170</f>
        <v/>
      </c>
      <c r="B170" s="24">
        <f>Transactions!C170</f>
        <v/>
      </c>
      <c r="C170" s="25">
        <f>ROUND(N(Transactions!E170)-N(Transactions!D170),2)</f>
        <v/>
      </c>
      <c r="D170" s="24">
        <f>Transactions!J170</f>
        <v/>
      </c>
      <c r="E170" s="24">
        <f>Transactions!I170</f>
        <v/>
      </c>
      <c r="F170" s="24">
        <f>Transactions!L170&amp;" p."&amp;Transactions!M170&amp;" line "&amp;Transactions!N170</f>
        <v/>
      </c>
    </row>
    <row r="171">
      <c r="A171" s="23">
        <f>Transactions!B171</f>
        <v/>
      </c>
      <c r="B171" s="24">
        <f>Transactions!C171</f>
        <v/>
      </c>
      <c r="C171" s="25">
        <f>ROUND(N(Transactions!E171)-N(Transactions!D171),2)</f>
        <v/>
      </c>
      <c r="D171" s="24">
        <f>Transactions!J171</f>
        <v/>
      </c>
      <c r="E171" s="24">
        <f>Transactions!I171</f>
        <v/>
      </c>
      <c r="F171" s="24">
        <f>Transactions!L171&amp;" p."&amp;Transactions!M171&amp;" line "&amp;Transactions!N171</f>
        <v/>
      </c>
    </row>
    <row r="172">
      <c r="A172" s="23">
        <f>Transactions!B172</f>
        <v/>
      </c>
      <c r="B172" s="24">
        <f>Transactions!C172</f>
        <v/>
      </c>
      <c r="C172" s="25">
        <f>ROUND(N(Transactions!E172)-N(Transactions!D172),2)</f>
        <v/>
      </c>
      <c r="D172" s="24">
        <f>Transactions!J172</f>
        <v/>
      </c>
      <c r="E172" s="24">
        <f>Transactions!I172</f>
        <v/>
      </c>
      <c r="F172" s="24">
        <f>Transactions!L172&amp;" p."&amp;Transactions!M172&amp;" line "&amp;Transactions!N172</f>
        <v/>
      </c>
    </row>
    <row r="173">
      <c r="A173" s="23">
        <f>Transactions!B173</f>
        <v/>
      </c>
      <c r="B173" s="24">
        <f>Transactions!C173</f>
        <v/>
      </c>
      <c r="C173" s="25">
        <f>ROUND(N(Transactions!E173)-N(Transactions!D173),2)</f>
        <v/>
      </c>
      <c r="D173" s="24">
        <f>Transactions!J173</f>
        <v/>
      </c>
      <c r="E173" s="24">
        <f>Transactions!I173</f>
        <v/>
      </c>
      <c r="F173" s="24">
        <f>Transactions!L173&amp;" p."&amp;Transactions!M173&amp;" line "&amp;Transactions!N173</f>
        <v/>
      </c>
    </row>
    <row r="174">
      <c r="A174" s="23">
        <f>Transactions!B174</f>
        <v/>
      </c>
      <c r="B174" s="24">
        <f>Transactions!C174</f>
        <v/>
      </c>
      <c r="C174" s="25">
        <f>ROUND(N(Transactions!E174)-N(Transactions!D174),2)</f>
        <v/>
      </c>
      <c r="D174" s="24">
        <f>Transactions!J174</f>
        <v/>
      </c>
      <c r="E174" s="24">
        <f>Transactions!I174</f>
        <v/>
      </c>
      <c r="F174" s="24">
        <f>Transactions!L174&amp;" p."&amp;Transactions!M174&amp;" line "&amp;Transactions!N174</f>
        <v/>
      </c>
    </row>
    <row r="175">
      <c r="A175" s="23">
        <f>Transactions!B175</f>
        <v/>
      </c>
      <c r="B175" s="24">
        <f>Transactions!C175</f>
        <v/>
      </c>
      <c r="C175" s="25">
        <f>ROUND(N(Transactions!E175)-N(Transactions!D175),2)</f>
        <v/>
      </c>
      <c r="D175" s="24">
        <f>Transactions!J175</f>
        <v/>
      </c>
      <c r="E175" s="24">
        <f>Transactions!I175</f>
        <v/>
      </c>
      <c r="F175" s="24">
        <f>Transactions!L175&amp;" p."&amp;Transactions!M175&amp;" line "&amp;Transactions!N175</f>
        <v/>
      </c>
    </row>
    <row r="176">
      <c r="A176" s="23">
        <f>Transactions!B176</f>
        <v/>
      </c>
      <c r="B176" s="24">
        <f>Transactions!C176</f>
        <v/>
      </c>
      <c r="C176" s="25">
        <f>ROUND(N(Transactions!E176)-N(Transactions!D176),2)</f>
        <v/>
      </c>
      <c r="D176" s="24">
        <f>Transactions!J176</f>
        <v/>
      </c>
      <c r="E176" s="24">
        <f>Transactions!I176</f>
        <v/>
      </c>
      <c r="F176" s="24">
        <f>Transactions!L176&amp;" p."&amp;Transactions!M176&amp;" line "&amp;Transactions!N176</f>
        <v/>
      </c>
    </row>
    <row r="177">
      <c r="A177" s="23">
        <f>Transactions!B177</f>
        <v/>
      </c>
      <c r="B177" s="24">
        <f>Transactions!C177</f>
        <v/>
      </c>
      <c r="C177" s="25">
        <f>ROUND(N(Transactions!E177)-N(Transactions!D177),2)</f>
        <v/>
      </c>
      <c r="D177" s="24">
        <f>Transactions!J177</f>
        <v/>
      </c>
      <c r="E177" s="24">
        <f>Transactions!I177</f>
        <v/>
      </c>
      <c r="F177" s="24">
        <f>Transactions!L177&amp;" p."&amp;Transactions!M177&amp;" line "&amp;Transactions!N177</f>
        <v/>
      </c>
    </row>
    <row r="178">
      <c r="A178" s="23">
        <f>Transactions!B178</f>
        <v/>
      </c>
      <c r="B178" s="24">
        <f>Transactions!C178</f>
        <v/>
      </c>
      <c r="C178" s="25">
        <f>ROUND(N(Transactions!E178)-N(Transactions!D178),2)</f>
        <v/>
      </c>
      <c r="D178" s="24">
        <f>Transactions!J178</f>
        <v/>
      </c>
      <c r="E178" s="24">
        <f>Transactions!I178</f>
        <v/>
      </c>
      <c r="F178" s="24">
        <f>Transactions!L178&amp;" p."&amp;Transactions!M178&amp;" line "&amp;Transactions!N178</f>
        <v/>
      </c>
    </row>
    <row r="179">
      <c r="A179" s="23">
        <f>Transactions!B179</f>
        <v/>
      </c>
      <c r="B179" s="24">
        <f>Transactions!C179</f>
        <v/>
      </c>
      <c r="C179" s="25">
        <f>ROUND(N(Transactions!E179)-N(Transactions!D179),2)</f>
        <v/>
      </c>
      <c r="D179" s="24">
        <f>Transactions!J179</f>
        <v/>
      </c>
      <c r="E179" s="24">
        <f>Transactions!I179</f>
        <v/>
      </c>
      <c r="F179" s="24">
        <f>Transactions!L179&amp;" p."&amp;Transactions!M179&amp;" line "&amp;Transactions!N179</f>
        <v/>
      </c>
    </row>
    <row r="180">
      <c r="A180" s="23">
        <f>Transactions!B180</f>
        <v/>
      </c>
      <c r="B180" s="24">
        <f>Transactions!C180</f>
        <v/>
      </c>
      <c r="C180" s="25">
        <f>ROUND(N(Transactions!E180)-N(Transactions!D180),2)</f>
        <v/>
      </c>
      <c r="D180" s="24">
        <f>Transactions!J180</f>
        <v/>
      </c>
      <c r="E180" s="24">
        <f>Transactions!I180</f>
        <v/>
      </c>
      <c r="F180" s="24">
        <f>Transactions!L180&amp;" p."&amp;Transactions!M180&amp;" line "&amp;Transactions!N180</f>
        <v/>
      </c>
    </row>
    <row r="181">
      <c r="A181" s="23">
        <f>Transactions!B181</f>
        <v/>
      </c>
      <c r="B181" s="24">
        <f>Transactions!C181</f>
        <v/>
      </c>
      <c r="C181" s="25">
        <f>ROUND(N(Transactions!E181)-N(Transactions!D181),2)</f>
        <v/>
      </c>
      <c r="D181" s="24">
        <f>Transactions!J181</f>
        <v/>
      </c>
      <c r="E181" s="24">
        <f>Transactions!I181</f>
        <v/>
      </c>
      <c r="F181" s="24">
        <f>Transactions!L181&amp;" p."&amp;Transactions!M181&amp;" line "&amp;Transactions!N181</f>
        <v/>
      </c>
    </row>
    <row r="182">
      <c r="A182" s="23">
        <f>Transactions!B182</f>
        <v/>
      </c>
      <c r="B182" s="24">
        <f>Transactions!C182</f>
        <v/>
      </c>
      <c r="C182" s="25">
        <f>ROUND(N(Transactions!E182)-N(Transactions!D182),2)</f>
        <v/>
      </c>
      <c r="D182" s="24">
        <f>Transactions!J182</f>
        <v/>
      </c>
      <c r="E182" s="24">
        <f>Transactions!I182</f>
        <v/>
      </c>
      <c r="F182" s="24">
        <f>Transactions!L182&amp;" p."&amp;Transactions!M182&amp;" line "&amp;Transactions!N182</f>
        <v/>
      </c>
    </row>
    <row r="183">
      <c r="A183" s="23">
        <f>Transactions!B183</f>
        <v/>
      </c>
      <c r="B183" s="24">
        <f>Transactions!C183</f>
        <v/>
      </c>
      <c r="C183" s="25">
        <f>ROUND(N(Transactions!E183)-N(Transactions!D183),2)</f>
        <v/>
      </c>
      <c r="D183" s="24">
        <f>Transactions!J183</f>
        <v/>
      </c>
      <c r="E183" s="24">
        <f>Transactions!I183</f>
        <v/>
      </c>
      <c r="F183" s="24">
        <f>Transactions!L183&amp;" p."&amp;Transactions!M183&amp;" line "&amp;Transactions!N183</f>
        <v/>
      </c>
    </row>
    <row r="184">
      <c r="A184" s="23">
        <f>Transactions!B184</f>
        <v/>
      </c>
      <c r="B184" s="24">
        <f>Transactions!C184</f>
        <v/>
      </c>
      <c r="C184" s="25">
        <f>ROUND(N(Transactions!E184)-N(Transactions!D184),2)</f>
        <v/>
      </c>
      <c r="D184" s="24">
        <f>Transactions!J184</f>
        <v/>
      </c>
      <c r="E184" s="24">
        <f>Transactions!I184</f>
        <v/>
      </c>
      <c r="F184" s="24">
        <f>Transactions!L184&amp;" p."&amp;Transactions!M184&amp;" line "&amp;Transactions!N184</f>
        <v/>
      </c>
    </row>
    <row r="185">
      <c r="A185" s="23">
        <f>Transactions!B185</f>
        <v/>
      </c>
      <c r="B185" s="24">
        <f>Transactions!C185</f>
        <v/>
      </c>
      <c r="C185" s="25">
        <f>ROUND(N(Transactions!E185)-N(Transactions!D185),2)</f>
        <v/>
      </c>
      <c r="D185" s="24">
        <f>Transactions!J185</f>
        <v/>
      </c>
      <c r="E185" s="24">
        <f>Transactions!I185</f>
        <v/>
      </c>
      <c r="F185" s="24">
        <f>Transactions!L185&amp;" p."&amp;Transactions!M185&amp;" line "&amp;Transactions!N185</f>
        <v/>
      </c>
    </row>
    <row r="186">
      <c r="A186" s="23">
        <f>Transactions!B186</f>
        <v/>
      </c>
      <c r="B186" s="24">
        <f>Transactions!C186</f>
        <v/>
      </c>
      <c r="C186" s="25">
        <f>ROUND(N(Transactions!E186)-N(Transactions!D186),2)</f>
        <v/>
      </c>
      <c r="D186" s="24">
        <f>Transactions!J186</f>
        <v/>
      </c>
      <c r="E186" s="24">
        <f>Transactions!I186</f>
        <v/>
      </c>
      <c r="F186" s="24">
        <f>Transactions!L186&amp;" p."&amp;Transactions!M186&amp;" line "&amp;Transactions!N186</f>
        <v/>
      </c>
    </row>
    <row r="187">
      <c r="A187" s="23">
        <f>Transactions!B187</f>
        <v/>
      </c>
      <c r="B187" s="24">
        <f>Transactions!C187</f>
        <v/>
      </c>
      <c r="C187" s="25">
        <f>ROUND(N(Transactions!E187)-N(Transactions!D187),2)</f>
        <v/>
      </c>
      <c r="D187" s="24">
        <f>Transactions!J187</f>
        <v/>
      </c>
      <c r="E187" s="24">
        <f>Transactions!I187</f>
        <v/>
      </c>
      <c r="F187" s="24">
        <f>Transactions!L187&amp;" p."&amp;Transactions!M187&amp;" line "&amp;Transactions!N187</f>
        <v/>
      </c>
    </row>
    <row r="188">
      <c r="A188" s="23">
        <f>Transactions!B188</f>
        <v/>
      </c>
      <c r="B188" s="24">
        <f>Transactions!C188</f>
        <v/>
      </c>
      <c r="C188" s="25">
        <f>ROUND(N(Transactions!E188)-N(Transactions!D188),2)</f>
        <v/>
      </c>
      <c r="D188" s="24">
        <f>Transactions!J188</f>
        <v/>
      </c>
      <c r="E188" s="24">
        <f>Transactions!I188</f>
        <v/>
      </c>
      <c r="F188" s="24">
        <f>Transactions!L188&amp;" p."&amp;Transactions!M188&amp;" line "&amp;Transactions!N188</f>
        <v/>
      </c>
    </row>
    <row r="189">
      <c r="A189" s="23">
        <f>Transactions!B189</f>
        <v/>
      </c>
      <c r="B189" s="24">
        <f>Transactions!C189</f>
        <v/>
      </c>
      <c r="C189" s="25">
        <f>ROUND(N(Transactions!E189)-N(Transactions!D189),2)</f>
        <v/>
      </c>
      <c r="D189" s="24">
        <f>Transactions!J189</f>
        <v/>
      </c>
      <c r="E189" s="24">
        <f>Transactions!I189</f>
        <v/>
      </c>
      <c r="F189" s="24">
        <f>Transactions!L189&amp;" p."&amp;Transactions!M189&amp;" line "&amp;Transactions!N189</f>
        <v/>
      </c>
    </row>
    <row r="190">
      <c r="A190" s="23">
        <f>Transactions!B190</f>
        <v/>
      </c>
      <c r="B190" s="24">
        <f>Transactions!C190</f>
        <v/>
      </c>
      <c r="C190" s="25">
        <f>ROUND(N(Transactions!E190)-N(Transactions!D190),2)</f>
        <v/>
      </c>
      <c r="D190" s="24">
        <f>Transactions!J190</f>
        <v/>
      </c>
      <c r="E190" s="24">
        <f>Transactions!I190</f>
        <v/>
      </c>
      <c r="F190" s="24">
        <f>Transactions!L190&amp;" p."&amp;Transactions!M190&amp;" line "&amp;Transactions!N190</f>
        <v/>
      </c>
    </row>
    <row r="191">
      <c r="A191" s="23">
        <f>Transactions!B191</f>
        <v/>
      </c>
      <c r="B191" s="24">
        <f>Transactions!C191</f>
        <v/>
      </c>
      <c r="C191" s="25">
        <f>ROUND(N(Transactions!E191)-N(Transactions!D191),2)</f>
        <v/>
      </c>
      <c r="D191" s="24">
        <f>Transactions!J191</f>
        <v/>
      </c>
      <c r="E191" s="24">
        <f>Transactions!I191</f>
        <v/>
      </c>
      <c r="F191" s="24">
        <f>Transactions!L191&amp;" p."&amp;Transactions!M191&amp;" line "&amp;Transactions!N191</f>
        <v/>
      </c>
    </row>
    <row r="192">
      <c r="A192" s="23">
        <f>Transactions!B192</f>
        <v/>
      </c>
      <c r="B192" s="24">
        <f>Transactions!C192</f>
        <v/>
      </c>
      <c r="C192" s="25">
        <f>ROUND(N(Transactions!E192)-N(Transactions!D192),2)</f>
        <v/>
      </c>
      <c r="D192" s="24">
        <f>Transactions!J192</f>
        <v/>
      </c>
      <c r="E192" s="24">
        <f>Transactions!I192</f>
        <v/>
      </c>
      <c r="F192" s="24">
        <f>Transactions!L192&amp;" p."&amp;Transactions!M192&amp;" line "&amp;Transactions!N192</f>
        <v/>
      </c>
    </row>
    <row r="193">
      <c r="A193" s="23">
        <f>Transactions!B193</f>
        <v/>
      </c>
      <c r="B193" s="24">
        <f>Transactions!C193</f>
        <v/>
      </c>
      <c r="C193" s="25">
        <f>ROUND(N(Transactions!E193)-N(Transactions!D193),2)</f>
        <v/>
      </c>
      <c r="D193" s="24">
        <f>Transactions!J193</f>
        <v/>
      </c>
      <c r="E193" s="24">
        <f>Transactions!I193</f>
        <v/>
      </c>
      <c r="F193" s="24">
        <f>Transactions!L193&amp;" p."&amp;Transactions!M193&amp;" line "&amp;Transactions!N193</f>
        <v/>
      </c>
    </row>
    <row r="194">
      <c r="A194" s="23">
        <f>Transactions!B194</f>
        <v/>
      </c>
      <c r="B194" s="24">
        <f>Transactions!C194</f>
        <v/>
      </c>
      <c r="C194" s="25">
        <f>ROUND(N(Transactions!E194)-N(Transactions!D194),2)</f>
        <v/>
      </c>
      <c r="D194" s="24">
        <f>Transactions!J194</f>
        <v/>
      </c>
      <c r="E194" s="24">
        <f>Transactions!I194</f>
        <v/>
      </c>
      <c r="F194" s="24">
        <f>Transactions!L194&amp;" p."&amp;Transactions!M194&amp;" line "&amp;Transactions!N194</f>
        <v/>
      </c>
    </row>
    <row r="195">
      <c r="A195" s="23">
        <f>Transactions!B195</f>
        <v/>
      </c>
      <c r="B195" s="24">
        <f>Transactions!C195</f>
        <v/>
      </c>
      <c r="C195" s="25">
        <f>ROUND(N(Transactions!E195)-N(Transactions!D195),2)</f>
        <v/>
      </c>
      <c r="D195" s="24">
        <f>Transactions!J195</f>
        <v/>
      </c>
      <c r="E195" s="24">
        <f>Transactions!I195</f>
        <v/>
      </c>
      <c r="F195" s="24">
        <f>Transactions!L195&amp;" p."&amp;Transactions!M195&amp;" line "&amp;Transactions!N195</f>
        <v/>
      </c>
    </row>
    <row r="196">
      <c r="A196" s="23">
        <f>Transactions!B196</f>
        <v/>
      </c>
      <c r="B196" s="24">
        <f>Transactions!C196</f>
        <v/>
      </c>
      <c r="C196" s="25">
        <f>ROUND(N(Transactions!E196)-N(Transactions!D196),2)</f>
        <v/>
      </c>
      <c r="D196" s="24">
        <f>Transactions!J196</f>
        <v/>
      </c>
      <c r="E196" s="24">
        <f>Transactions!I196</f>
        <v/>
      </c>
      <c r="F196" s="24">
        <f>Transactions!L196&amp;" p."&amp;Transactions!M196&amp;" line "&amp;Transactions!N196</f>
        <v/>
      </c>
    </row>
    <row r="197">
      <c r="A197" s="23">
        <f>Transactions!B197</f>
        <v/>
      </c>
      <c r="B197" s="24">
        <f>Transactions!C197</f>
        <v/>
      </c>
      <c r="C197" s="25">
        <f>ROUND(N(Transactions!E197)-N(Transactions!D197),2)</f>
        <v/>
      </c>
      <c r="D197" s="24">
        <f>Transactions!J197</f>
        <v/>
      </c>
      <c r="E197" s="24">
        <f>Transactions!I197</f>
        <v/>
      </c>
      <c r="F197" s="24">
        <f>Transactions!L197&amp;" p."&amp;Transactions!M197&amp;" line "&amp;Transactions!N197</f>
        <v/>
      </c>
    </row>
    <row r="198">
      <c r="A198" s="23">
        <f>Transactions!B198</f>
        <v/>
      </c>
      <c r="B198" s="24">
        <f>Transactions!C198</f>
        <v/>
      </c>
      <c r="C198" s="25">
        <f>ROUND(N(Transactions!E198)-N(Transactions!D198),2)</f>
        <v/>
      </c>
      <c r="D198" s="24">
        <f>Transactions!J198</f>
        <v/>
      </c>
      <c r="E198" s="24">
        <f>Transactions!I198</f>
        <v/>
      </c>
      <c r="F198" s="24">
        <f>Transactions!L198&amp;" p."&amp;Transactions!M198&amp;" line "&amp;Transactions!N198</f>
        <v/>
      </c>
    </row>
    <row r="199">
      <c r="A199" s="23">
        <f>Transactions!B199</f>
        <v/>
      </c>
      <c r="B199" s="24">
        <f>Transactions!C199</f>
        <v/>
      </c>
      <c r="C199" s="25">
        <f>ROUND(N(Transactions!E199)-N(Transactions!D199),2)</f>
        <v/>
      </c>
      <c r="D199" s="24">
        <f>Transactions!J199</f>
        <v/>
      </c>
      <c r="E199" s="24">
        <f>Transactions!I199</f>
        <v/>
      </c>
      <c r="F199" s="24">
        <f>Transactions!L199&amp;" p."&amp;Transactions!M199&amp;" line "&amp;Transactions!N199</f>
        <v/>
      </c>
    </row>
    <row r="200">
      <c r="A200" s="23">
        <f>Transactions!B200</f>
        <v/>
      </c>
      <c r="B200" s="24">
        <f>Transactions!C200</f>
        <v/>
      </c>
      <c r="C200" s="25">
        <f>ROUND(N(Transactions!E200)-N(Transactions!D200),2)</f>
        <v/>
      </c>
      <c r="D200" s="24">
        <f>Transactions!J200</f>
        <v/>
      </c>
      <c r="E200" s="24">
        <f>Transactions!I200</f>
        <v/>
      </c>
      <c r="F200" s="24">
        <f>Transactions!L200&amp;" p."&amp;Transactions!M200&amp;" line "&amp;Transactions!N200</f>
        <v/>
      </c>
    </row>
    <row r="201">
      <c r="A201" s="23">
        <f>Transactions!B201</f>
        <v/>
      </c>
      <c r="B201" s="24">
        <f>Transactions!C201</f>
        <v/>
      </c>
      <c r="C201" s="25">
        <f>ROUND(N(Transactions!E201)-N(Transactions!D201),2)</f>
        <v/>
      </c>
      <c r="D201" s="24">
        <f>Transactions!J201</f>
        <v/>
      </c>
      <c r="E201" s="24">
        <f>Transactions!I201</f>
        <v/>
      </c>
      <c r="F201" s="24">
        <f>Transactions!L201&amp;" p."&amp;Transactions!M201&amp;" line "&amp;Transactions!N201</f>
        <v/>
      </c>
    </row>
    <row r="202">
      <c r="A202" s="23">
        <f>Transactions!B202</f>
        <v/>
      </c>
      <c r="B202" s="24">
        <f>Transactions!C202</f>
        <v/>
      </c>
      <c r="C202" s="25">
        <f>ROUND(N(Transactions!E202)-N(Transactions!D202),2)</f>
        <v/>
      </c>
      <c r="D202" s="24">
        <f>Transactions!J202</f>
        <v/>
      </c>
      <c r="E202" s="24">
        <f>Transactions!I202</f>
        <v/>
      </c>
      <c r="F202" s="24">
        <f>Transactions!L202&amp;" p."&amp;Transactions!M202&amp;" line "&amp;Transactions!N202</f>
        <v/>
      </c>
    </row>
    <row r="203">
      <c r="A203" s="23">
        <f>Transactions!B203</f>
        <v/>
      </c>
      <c r="B203" s="24">
        <f>Transactions!C203</f>
        <v/>
      </c>
      <c r="C203" s="25">
        <f>ROUND(N(Transactions!E203)-N(Transactions!D203),2)</f>
        <v/>
      </c>
      <c r="D203" s="24">
        <f>Transactions!J203</f>
        <v/>
      </c>
      <c r="E203" s="24">
        <f>Transactions!I203</f>
        <v/>
      </c>
      <c r="F203" s="24">
        <f>Transactions!L203&amp;" p."&amp;Transactions!M203&amp;" line "&amp;Transactions!N203</f>
        <v/>
      </c>
    </row>
    <row r="204">
      <c r="A204" s="23">
        <f>Transactions!B204</f>
        <v/>
      </c>
      <c r="B204" s="24">
        <f>Transactions!C204</f>
        <v/>
      </c>
      <c r="C204" s="25">
        <f>ROUND(N(Transactions!E204)-N(Transactions!D204),2)</f>
        <v/>
      </c>
      <c r="D204" s="24">
        <f>Transactions!J204</f>
        <v/>
      </c>
      <c r="E204" s="24">
        <f>Transactions!I204</f>
        <v/>
      </c>
      <c r="F204" s="24">
        <f>Transactions!L204&amp;" p."&amp;Transactions!M204&amp;" line "&amp;Transactions!N204</f>
        <v/>
      </c>
    </row>
    <row r="205">
      <c r="A205" s="23">
        <f>Transactions!B205</f>
        <v/>
      </c>
      <c r="B205" s="24">
        <f>Transactions!C205</f>
        <v/>
      </c>
      <c r="C205" s="25">
        <f>ROUND(N(Transactions!E205)-N(Transactions!D205),2)</f>
        <v/>
      </c>
      <c r="D205" s="24">
        <f>Transactions!J205</f>
        <v/>
      </c>
      <c r="E205" s="24">
        <f>Transactions!I205</f>
        <v/>
      </c>
      <c r="F205" s="24">
        <f>Transactions!L205&amp;" p."&amp;Transactions!M205&amp;" line "&amp;Transactions!N205</f>
        <v/>
      </c>
    </row>
    <row r="206">
      <c r="A206" s="23">
        <f>Transactions!B206</f>
        <v/>
      </c>
      <c r="B206" s="24">
        <f>Transactions!C206</f>
        <v/>
      </c>
      <c r="C206" s="25">
        <f>ROUND(N(Transactions!E206)-N(Transactions!D206),2)</f>
        <v/>
      </c>
      <c r="D206" s="24">
        <f>Transactions!J206</f>
        <v/>
      </c>
      <c r="E206" s="24">
        <f>Transactions!I206</f>
        <v/>
      </c>
      <c r="F206" s="24">
        <f>Transactions!L206&amp;" p."&amp;Transactions!M206&amp;" line "&amp;Transactions!N206</f>
        <v/>
      </c>
    </row>
    <row r="207">
      <c r="A207" s="23">
        <f>Transactions!B207</f>
        <v/>
      </c>
      <c r="B207" s="24">
        <f>Transactions!C207</f>
        <v/>
      </c>
      <c r="C207" s="25">
        <f>ROUND(N(Transactions!E207)-N(Transactions!D207),2)</f>
        <v/>
      </c>
      <c r="D207" s="24">
        <f>Transactions!J207</f>
        <v/>
      </c>
      <c r="E207" s="24">
        <f>Transactions!I207</f>
        <v/>
      </c>
      <c r="F207" s="24">
        <f>Transactions!L207&amp;" p."&amp;Transactions!M207&amp;" line "&amp;Transactions!N207</f>
        <v/>
      </c>
    </row>
    <row r="208">
      <c r="A208" s="23">
        <f>Transactions!B208</f>
        <v/>
      </c>
      <c r="B208" s="24">
        <f>Transactions!C208</f>
        <v/>
      </c>
      <c r="C208" s="25">
        <f>ROUND(N(Transactions!E208)-N(Transactions!D208),2)</f>
        <v/>
      </c>
      <c r="D208" s="24">
        <f>Transactions!J208</f>
        <v/>
      </c>
      <c r="E208" s="24">
        <f>Transactions!I208</f>
        <v/>
      </c>
      <c r="F208" s="24">
        <f>Transactions!L208&amp;" p."&amp;Transactions!M208&amp;" line "&amp;Transactions!N208</f>
        <v/>
      </c>
    </row>
    <row r="209">
      <c r="A209" s="2" t="n"/>
      <c r="B209" s="2" t="n"/>
      <c r="C209" s="2" t="n"/>
      <c r="D209" s="2" t="n"/>
      <c r="E209" s="2" t="n"/>
      <c r="F209" s="2" t="n"/>
    </row>
    <row r="210">
      <c r="A210" s="2" t="n"/>
      <c r="B210" s="43" t="inlineStr">
        <is>
          <t>Sum of the signed amounts</t>
        </is>
      </c>
      <c r="C210" s="44">
        <f>ROUND(SUM(C5:C208),2)</f>
        <v/>
      </c>
      <c r="D210" s="2" t="n"/>
      <c r="E210" s="2" t="n"/>
      <c r="F210" s="2" t="n"/>
    </row>
    <row r="211">
      <c r="A211" s="2" t="n"/>
      <c r="B211" s="45" t="inlineStr">
        <is>
          <t>Closing minus opening on Reconciliation — difference</t>
        </is>
      </c>
      <c r="C211" s="46">
        <f>ROUND(C210-(Reconciliation!I8-Reconciliation!E8),2)</f>
        <v/>
      </c>
      <c r="D211" s="2" t="n"/>
      <c r="E211" s="2" t="n"/>
      <c r="F211" s="2" t="n"/>
    </row>
  </sheetData>
  <pageMargins left="0.75" right="0.75" top="1" bottom="1" header="0.5" footer="0.5"/>
</worksheet>
</file>

<file path=xl/worksheets/sheet6.xml><?xml version="1.0" encoding="utf-8"?>
<worksheet xmlns="http://schemas.openxmlformats.org/spreadsheetml/2006/main">
  <sheetPr>
    <outlinePr summaryBelow="1" summaryRight="1"/>
    <pageSetUpPr/>
  </sheetPr>
  <dimension ref="A1:B23"/>
  <sheetViews>
    <sheetView showGridLines="0" workbookViewId="0">
      <selection activeCell="A1" sqref="A1"/>
    </sheetView>
  </sheetViews>
  <sheetFormatPr baseColWidth="8" defaultRowHeight="15"/>
  <cols>
    <col width="4" customWidth="1" min="1" max="1"/>
    <col width="104" customWidth="1" min="2" max="2"/>
  </cols>
  <sheetData>
    <row r="1">
      <c r="A1" s="2" t="n"/>
      <c r="B1" s="2" t="n"/>
    </row>
    <row r="2">
      <c r="A2" s="2" t="n"/>
      <c r="B2" s="32" t="inlineStr">
        <is>
          <t>How this workbook was built</t>
        </is>
      </c>
    </row>
    <row r="3">
      <c r="A3" s="2" t="n"/>
      <c r="B3" s="2" t="n"/>
    </row>
    <row r="4" ht="45" customHeight="1">
      <c r="A4" s="47" t="inlineStr"/>
      <c r="B4" s="48" t="inlineStr">
        <is>
          <t>The source: three monthly PDF statements, North Meridian Bank business checking, April to June 2026, 9 pages, 204 printed transaction lines. Bank and company are fictional; the workbook is a sample of the job, not a real account.</t>
        </is>
      </c>
    </row>
    <row r="5">
      <c r="A5" s="2" t="n"/>
      <c r="B5" s="2" t="n"/>
    </row>
    <row r="6" ht="45" customHeight="1">
      <c r="A6" s="47" t="inlineStr">
        <is>
          <t>1</t>
        </is>
      </c>
      <c r="B6" s="48" t="inlineStr">
        <is>
          <t>Every line was read out of the PDF with its position kept — file, page, and the line’s place on that page sit in columns L, M and N of the Transactions sheet, so any figure can be found in the original in a few seconds.</t>
        </is>
      </c>
    </row>
    <row r="7">
      <c r="A7" s="2" t="n"/>
      <c r="B7" s="2" t="n"/>
    </row>
    <row r="8" ht="30" customHeight="1">
      <c r="A8" s="47" t="inlineStr">
        <is>
          <t>2</t>
        </is>
      </c>
      <c r="B8" s="48" t="inlineStr">
        <is>
          <t>A description printed over two lines is joined back into one transaction. A reader that takes each printed line as a row invents transactions; that single case is on the Exceptions sheet.</t>
        </is>
      </c>
    </row>
    <row r="9">
      <c r="A9" s="2" t="n"/>
      <c r="B9" s="2" t="n"/>
    </row>
    <row r="10" ht="45" customHeight="1">
      <c r="A10" s="47" t="inlineStr">
        <is>
          <t>3</t>
        </is>
      </c>
      <c r="B10" s="48" t="inlineStr">
        <is>
          <t>The running balance is rebuilt from the printed opening figure, line by line, and compared with the balance the bank printed on every line. 204 comparisons, 204 agreements, largest gap 0.00.</t>
        </is>
      </c>
    </row>
    <row r="11">
      <c r="A11" s="2" t="n"/>
      <c r="B11" s="2" t="n"/>
    </row>
    <row r="12" ht="45" customHeight="1">
      <c r="A12" s="47" t="inlineStr">
        <is>
          <t>4</t>
        </is>
      </c>
      <c r="B12" s="48" t="inlineStr">
        <is>
          <t>Each month’s closing balance is recomputed as opening + money in − money out and compared with the figure printed in the statement’s summary box. The count of credits and debits is compared with the counts printed there too.</t>
        </is>
      </c>
    </row>
    <row r="13">
      <c r="A13" s="2" t="n"/>
      <c r="B13" s="2" t="n"/>
    </row>
    <row r="14" ht="30" customHeight="1">
      <c r="A14" s="47" t="inlineStr">
        <is>
          <t>5</t>
        </is>
      </c>
      <c r="B14" s="48" t="inlineStr">
        <is>
          <t>Month to month: April’s closing balance has to equal May’s opening, and May’s June’s. Both gaps are 0.00 — no statement is missing between them.</t>
        </is>
      </c>
    </row>
    <row r="15">
      <c r="A15" s="2" t="n"/>
      <c r="B15" s="2" t="n"/>
    </row>
    <row r="16" ht="45" customHeight="1">
      <c r="A16" s="47" t="inlineStr">
        <is>
          <t>6</t>
        </is>
      </c>
      <c r="B16" s="48" t="inlineStr">
        <is>
          <t>Every line is posted to one account. Anything that could not be posted from the statement alone is left uncategorised and listed, never guessed: three monthly transfers of 3,000.00 with no counterparty printed.</t>
        </is>
      </c>
    </row>
    <row r="17">
      <c r="A17" s="2" t="n"/>
      <c r="B17" s="2" t="n"/>
    </row>
    <row r="18" ht="45" customHeight="1">
      <c r="A18" s="47" t="inlineStr">
        <is>
          <t>7</t>
        </is>
      </c>
      <c r="B18" s="48" t="inlineStr">
        <is>
          <t>Eight places where the statement argues with itself — a reversal, a look-alike duplicate, a returned cheque, a fee split from its wire, an owner draw — are written up on the Exceptions sheet with what was done and what it does to the balance.</t>
        </is>
      </c>
    </row>
    <row r="19">
      <c r="A19" s="2" t="n"/>
      <c r="B19" s="2" t="n"/>
    </row>
    <row r="20" ht="30" customHeight="1">
      <c r="A20" s="47" t="inlineStr"/>
      <c r="B20" s="48" t="inlineStr">
        <is>
          <t>Everything on the Reconciliation sheet is a live formula over the Transactions sheet. Change a figure and the checks move; nothing here is typed in as a result.</t>
        </is>
      </c>
    </row>
    <row r="21">
      <c r="A21" s="2" t="n"/>
      <c r="B21" s="2" t="n"/>
    </row>
    <row r="22">
      <c r="A22" s="2" t="n"/>
      <c r="B22" s="2" t="n"/>
    </row>
    <row r="23">
      <c r="A23" s="2" t="n"/>
      <c r="B23" s="49" t="inlineStr">
        <is>
          <t>Doneish · doneish.ai · hello@doneish.ai — send your statements, get this back by tomorrow.</t>
        </is>
      </c>
    </row>
  </sheetData>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2026-09-18T08:30:33Z</dcterms:created>
  <dcterms:modified xmlns:dcterms="http://purl.org/dc/terms/" xmlns:xsi="http://www.w3.org/2001/XMLSchema-instance" xsi:type="dcterms:W3CDTF">2026-09-18T08:30:33Z</dcterms:modified>
</cp:coreProperties>
</file>